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8800" windowHeight="12030"/>
  </bookViews>
  <sheets>
    <sheet name="рік" sheetId="6" r:id="rId1"/>
  </sheets>
  <definedNames>
    <definedName name="_xlnm.Print_Area" localSheetId="0">рік!$A$1:$G$109</definedName>
  </definedNames>
  <calcPr calcId="162913"/>
</workbook>
</file>

<file path=xl/calcChain.xml><?xml version="1.0" encoding="utf-8"?>
<calcChain xmlns="http://schemas.openxmlformats.org/spreadsheetml/2006/main">
  <c r="F105" i="6" l="1"/>
  <c r="F104" i="6"/>
  <c r="F103" i="6"/>
  <c r="F102" i="6"/>
  <c r="G101" i="6"/>
  <c r="F101" i="6"/>
  <c r="F100" i="6"/>
  <c r="F99" i="6"/>
  <c r="E99" i="6"/>
  <c r="G99" i="6" s="1"/>
  <c r="D99" i="6"/>
  <c r="G95" i="6"/>
  <c r="F95" i="6"/>
  <c r="H94" i="6"/>
  <c r="J94" i="6" s="1"/>
  <c r="G94" i="6"/>
  <c r="F94" i="6"/>
  <c r="G93" i="6"/>
  <c r="F93" i="6"/>
  <c r="H92" i="6"/>
  <c r="J92" i="6" s="1"/>
  <c r="G92" i="6"/>
  <c r="F92" i="6"/>
  <c r="G91" i="6"/>
  <c r="F91" i="6"/>
  <c r="G90" i="6"/>
  <c r="F90" i="6"/>
  <c r="F89" i="6"/>
  <c r="E89" i="6"/>
  <c r="E96" i="6" s="1"/>
  <c r="D89" i="6"/>
  <c r="D96" i="6" s="1"/>
  <c r="G86" i="6"/>
  <c r="F86" i="6"/>
  <c r="G85" i="6"/>
  <c r="F85" i="6"/>
  <c r="G84" i="6"/>
  <c r="F84" i="6"/>
  <c r="E83" i="6"/>
  <c r="F83" i="6" s="1"/>
  <c r="D83" i="6"/>
  <c r="G83" i="6" s="1"/>
  <c r="G82" i="6"/>
  <c r="F82" i="6"/>
  <c r="F81" i="6"/>
  <c r="E81" i="6"/>
  <c r="G81" i="6" s="1"/>
  <c r="D81" i="6"/>
  <c r="G80" i="6"/>
  <c r="F80" i="6"/>
  <c r="G79" i="6"/>
  <c r="F79" i="6"/>
  <c r="G78" i="6"/>
  <c r="F78" i="6"/>
  <c r="G77" i="6"/>
  <c r="F77" i="6"/>
  <c r="F76" i="6"/>
  <c r="E76" i="6"/>
  <c r="G76" i="6" s="1"/>
  <c r="D76" i="6"/>
  <c r="G75" i="6"/>
  <c r="F75" i="6"/>
  <c r="G74" i="6"/>
  <c r="F74" i="6"/>
  <c r="F73" i="6"/>
  <c r="E73" i="6"/>
  <c r="G73" i="6" s="1"/>
  <c r="D73" i="6"/>
  <c r="B73" i="6"/>
  <c r="G72" i="6"/>
  <c r="F72" i="6"/>
  <c r="G71" i="6"/>
  <c r="F71" i="6"/>
  <c r="G70" i="6"/>
  <c r="F70" i="6"/>
  <c r="G69" i="6"/>
  <c r="F69" i="6"/>
  <c r="G66" i="6"/>
  <c r="G65" i="6"/>
  <c r="G64" i="6"/>
  <c r="G63" i="6"/>
  <c r="G62" i="6"/>
  <c r="G61" i="6"/>
  <c r="G60" i="6"/>
  <c r="G58" i="6"/>
  <c r="F50" i="6"/>
  <c r="F49" i="6"/>
  <c r="G48" i="6"/>
  <c r="F48" i="6"/>
  <c r="F47" i="6"/>
  <c r="D47" i="6"/>
  <c r="G47" i="6" s="1"/>
  <c r="G46" i="6"/>
  <c r="D46" i="6"/>
  <c r="F46" i="6" s="1"/>
  <c r="F45" i="6"/>
  <c r="E45" i="6"/>
  <c r="G45" i="6" s="1"/>
  <c r="D45" i="6"/>
  <c r="B45" i="6"/>
  <c r="G44" i="6"/>
  <c r="F44" i="6"/>
  <c r="G43" i="6"/>
  <c r="F43" i="6"/>
  <c r="G42" i="6"/>
  <c r="E42" i="6"/>
  <c r="I95" i="6" s="1"/>
  <c r="K95" i="6" s="1"/>
  <c r="D42" i="6"/>
  <c r="H95" i="6" s="1"/>
  <c r="J95" i="6" s="1"/>
  <c r="G41" i="6"/>
  <c r="E41" i="6"/>
  <c r="F41" i="6" s="1"/>
  <c r="D41" i="6"/>
  <c r="G40" i="6"/>
  <c r="E40" i="6"/>
  <c r="I93" i="6" s="1"/>
  <c r="K93" i="6" s="1"/>
  <c r="D40" i="6"/>
  <c r="H93" i="6" s="1"/>
  <c r="J93" i="6" s="1"/>
  <c r="G39" i="6"/>
  <c r="E39" i="6"/>
  <c r="F39" i="6" s="1"/>
  <c r="D39" i="6"/>
  <c r="G38" i="6"/>
  <c r="E38" i="6"/>
  <c r="I89" i="6" s="1"/>
  <c r="D38" i="6"/>
  <c r="H89" i="6" s="1"/>
  <c r="G37" i="6"/>
  <c r="E37" i="6"/>
  <c r="F37" i="6" s="1"/>
  <c r="D37" i="6"/>
  <c r="B37" i="6"/>
  <c r="G36" i="6"/>
  <c r="F36" i="6"/>
  <c r="G35" i="6"/>
  <c r="F35" i="6"/>
  <c r="G34" i="6"/>
  <c r="F34" i="6"/>
  <c r="G33" i="6"/>
  <c r="F33" i="6"/>
  <c r="G32" i="6"/>
  <c r="F32" i="6"/>
  <c r="B32" i="6"/>
  <c r="G31" i="6"/>
  <c r="F31" i="6"/>
  <c r="B31" i="6"/>
  <c r="B30" i="6" s="1"/>
  <c r="F30" i="6"/>
  <c r="E30" i="6"/>
  <c r="D30" i="6"/>
  <c r="G30" i="6" s="1"/>
  <c r="G29" i="6"/>
  <c r="F29" i="6"/>
  <c r="G28" i="6"/>
  <c r="F28" i="6"/>
  <c r="G27" i="6"/>
  <c r="F27" i="6"/>
  <c r="G26" i="6"/>
  <c r="F26" i="6"/>
  <c r="G25" i="6"/>
  <c r="F25" i="6"/>
  <c r="E24" i="6"/>
  <c r="G24" i="6" s="1"/>
  <c r="G23" i="6"/>
  <c r="F23" i="6"/>
  <c r="B23" i="6"/>
  <c r="G22" i="6"/>
  <c r="F22" i="6"/>
  <c r="G21" i="6"/>
  <c r="F21" i="6"/>
  <c r="G20" i="6"/>
  <c r="F20" i="6"/>
  <c r="G19" i="6"/>
  <c r="F19" i="6"/>
  <c r="B19" i="6"/>
  <c r="B18" i="6" s="1"/>
  <c r="E18" i="6"/>
  <c r="G18" i="6" s="1"/>
  <c r="D18" i="6"/>
  <c r="D51" i="6" s="1"/>
  <c r="E16" i="6"/>
  <c r="G16" i="6" s="1"/>
  <c r="D16" i="6"/>
  <c r="G15" i="6"/>
  <c r="F15" i="6"/>
  <c r="G14" i="6"/>
  <c r="F14" i="6"/>
  <c r="B14" i="6"/>
  <c r="G13" i="6"/>
  <c r="F13" i="6"/>
  <c r="G12" i="6"/>
  <c r="F12" i="6"/>
  <c r="G11" i="6"/>
  <c r="F11" i="6"/>
  <c r="B11" i="6"/>
  <c r="G10" i="6"/>
  <c r="F10" i="6"/>
  <c r="B10" i="6"/>
  <c r="G9" i="6"/>
  <c r="F9" i="6"/>
  <c r="G8" i="6"/>
  <c r="F8" i="6"/>
  <c r="G7" i="6"/>
  <c r="F7" i="6"/>
  <c r="G6" i="6"/>
  <c r="F6" i="6"/>
  <c r="H96" i="6" l="1"/>
  <c r="J96" i="6" s="1"/>
  <c r="J89" i="6"/>
  <c r="G96" i="6"/>
  <c r="F96" i="6"/>
  <c r="F16" i="6"/>
  <c r="F24" i="6"/>
  <c r="E51" i="6"/>
  <c r="E53" i="6"/>
  <c r="G89" i="6"/>
  <c r="K89" i="6"/>
  <c r="I92" i="6"/>
  <c r="K92" i="6" s="1"/>
  <c r="I94" i="6"/>
  <c r="K94" i="6" s="1"/>
  <c r="D53" i="6"/>
  <c r="D54" i="6" s="1"/>
  <c r="D55" i="6" s="1"/>
  <c r="D56" i="6" s="1"/>
  <c r="F18" i="6"/>
  <c r="F38" i="6"/>
  <c r="F40" i="6"/>
  <c r="F42" i="6"/>
  <c r="G53" i="6" l="1"/>
  <c r="F53" i="6"/>
  <c r="E54" i="6"/>
  <c r="I96" i="6"/>
  <c r="K96" i="6" s="1"/>
  <c r="G51" i="6"/>
  <c r="F51" i="6"/>
  <c r="E55" i="6" l="1"/>
  <c r="G54" i="6"/>
  <c r="E56" i="6" l="1"/>
  <c r="G55" i="6"/>
  <c r="G56" i="6" l="1"/>
  <c r="E57" i="6"/>
  <c r="E67" i="6" l="1"/>
  <c r="G67" i="6" s="1"/>
  <c r="G57" i="6"/>
</calcChain>
</file>

<file path=xl/sharedStrings.xml><?xml version="1.0" encoding="utf-8"?>
<sst xmlns="http://schemas.openxmlformats.org/spreadsheetml/2006/main" count="191" uniqueCount="156">
  <si>
    <t>тис.грн</t>
  </si>
  <si>
    <t>Основні фінансові показники підприємства
І. Формування прибутку підприємства</t>
  </si>
  <si>
    <t>Код рядка</t>
  </si>
  <si>
    <t>План</t>
  </si>
  <si>
    <t>Факт</t>
  </si>
  <si>
    <t>Відхилення(+,-)</t>
  </si>
  <si>
    <t>Виконання (%)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</si>
  <si>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</si>
  <si>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</si>
  <si>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</si>
  <si>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</si>
  <si>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</si>
  <si>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r>
      <rPr>
        <sz val="11"/>
        <color theme="1"/>
        <rFont val="Arial"/>
        <family val="2"/>
        <charset val="204"/>
      </rPr>
      <t xml:space="preserve">інші непрямі податки </t>
    </r>
    <r>
      <rPr>
        <sz val="11"/>
        <color theme="1"/>
        <rFont val="Arial"/>
        <family val="2"/>
        <charset val="204"/>
      </rPr>
      <t>(розшифрувати)</t>
    </r>
  </si>
  <si>
    <t>003</t>
  </si>
  <si>
    <r>
      <rPr>
        <sz val="11"/>
        <color theme="1"/>
        <rFont val="Arial"/>
        <family val="2"/>
        <charset val="204"/>
      </rPr>
      <t xml:space="preserve">Інші вирахування з доходу </t>
    </r>
    <r>
      <rPr>
        <sz val="11"/>
        <color theme="1"/>
        <rFont val="Arial"/>
        <family val="2"/>
        <charset val="204"/>
      </rPr>
      <t>(розшифрування)</t>
    </r>
  </si>
  <si>
    <t>004</t>
  </si>
  <si>
    <r>
      <rPr>
        <sz val="11"/>
        <color theme="1"/>
        <rFont val="Arial"/>
        <family val="2"/>
        <charset val="204"/>
      </rPr>
      <t xml:space="preserve">Чистий дохід (виручка) від реалізації продукції (товарів, робіт, послуг) </t>
    </r>
    <r>
      <rPr>
        <sz val="11"/>
        <color theme="1"/>
        <rFont val="Arial"/>
        <family val="2"/>
        <charset val="204"/>
      </rPr>
      <t>(розшифрування)</t>
    </r>
  </si>
  <si>
    <t>005</t>
  </si>
  <si>
    <r>
      <rPr>
        <sz val="11"/>
        <color theme="1"/>
        <rFont val="Arial"/>
        <family val="2"/>
        <charset val="204"/>
      </rPr>
      <t xml:space="preserve">Інші операційні доходи </t>
    </r>
    <r>
      <rPr>
        <sz val="11"/>
        <color theme="1"/>
        <rFont val="Arial"/>
        <family val="2"/>
        <charset val="204"/>
      </rPr>
      <t>(розшифрування)</t>
    </r>
  </si>
  <si>
    <t>006</t>
  </si>
  <si>
    <r>
      <t xml:space="preserve">Дохід від участі в капіталі </t>
    </r>
    <r>
      <rPr>
        <i/>
        <sz val="12"/>
        <color theme="1"/>
        <rFont val="Times New Roman"/>
        <family val="1"/>
        <charset val="204"/>
      </rPr>
      <t>(розшифрування)</t>
    </r>
  </si>
  <si>
    <t>007</t>
  </si>
  <si>
    <r>
      <rPr>
        <sz val="11"/>
        <color theme="1"/>
        <rFont val="Arial"/>
        <family val="2"/>
        <charset val="204"/>
      </rPr>
      <t xml:space="preserve">Інші фінансові доходи </t>
    </r>
    <r>
      <rPr>
        <sz val="11"/>
        <color theme="1"/>
        <rFont val="Arial"/>
        <family val="2"/>
        <charset val="204"/>
      </rPr>
      <t>(розшифрування)</t>
    </r>
  </si>
  <si>
    <t>008</t>
  </si>
  <si>
    <r>
      <rPr>
        <sz val="11"/>
        <color theme="1"/>
        <rFont val="Arial"/>
        <family val="2"/>
        <charset val="204"/>
      </rPr>
      <t xml:space="preserve">Інші доходи </t>
    </r>
    <r>
      <rPr>
        <sz val="11"/>
        <color theme="1"/>
        <rFont val="Arial"/>
        <family val="2"/>
        <charset val="204"/>
      </rPr>
      <t>(розшифрування)</t>
    </r>
  </si>
  <si>
    <t>009</t>
  </si>
  <si>
    <t>Надзвичайні доходи (відшкодування збитків від надзвичайних ситуацій, стихійного лиха, пожеж, техногенних аварій тощо)</t>
  </si>
  <si>
    <t>010</t>
  </si>
  <si>
    <t>Усього доходів</t>
  </si>
  <si>
    <t>011</t>
  </si>
  <si>
    <t>Витрати</t>
  </si>
  <si>
    <r>
      <t xml:space="preserve">Собівартість реалізованої продукції ( товарів, робіт та послуг)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</si>
  <si>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012</t>
  </si>
  <si>
    <t>Витрати на оплату праці</t>
  </si>
  <si>
    <t>Відрахування на соціальні заходи</t>
  </si>
  <si>
    <t>Амортизація</t>
  </si>
  <si>
    <t>Адміністративні витрати,
у тому числі:</t>
  </si>
  <si>
    <t>013</t>
  </si>
  <si>
    <t>витрати, пов’язані з використанням
службових автомобілів</t>
  </si>
  <si>
    <t>013/1</t>
  </si>
  <si>
    <t>витрати на консалтингові послуги</t>
  </si>
  <si>
    <t>013/2</t>
  </si>
  <si>
    <t>витрати на страхові послуги</t>
  </si>
  <si>
    <t>013/3</t>
  </si>
  <si>
    <t>витрати на аудиторські послуги</t>
  </si>
  <si>
    <t>013/4</t>
  </si>
  <si>
    <r>
      <t xml:space="preserve">Інші адміністративні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</si>
  <si>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013/5</t>
  </si>
  <si>
    <r>
      <t xml:space="preserve">Витрати на збут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</si>
  <si>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014</t>
  </si>
  <si>
    <r>
      <t xml:space="preserve">Інші операційні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</si>
  <si>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015</t>
  </si>
  <si>
    <r>
      <t xml:space="preserve">Фінансові витрати </t>
    </r>
    <r>
      <rPr>
        <i/>
        <sz val="12"/>
        <color theme="1"/>
        <rFont val="Times New Roman"/>
        <family val="1"/>
        <charset val="204"/>
      </rPr>
      <t>(розшифрування)</t>
    </r>
  </si>
  <si>
    <t>016</t>
  </si>
  <si>
    <r>
      <t>Втрати від участі в капіталі (</t>
    </r>
    <r>
      <rPr>
        <i/>
        <sz val="12"/>
        <color theme="1"/>
        <rFont val="Times New Roman"/>
        <family val="1"/>
        <charset val="204"/>
      </rPr>
      <t>розшифрування)</t>
    </r>
  </si>
  <si>
    <t>017</t>
  </si>
  <si>
    <r>
      <t xml:space="preserve">Інші витрати </t>
    </r>
    <r>
      <rPr>
        <i/>
        <sz val="12"/>
        <color theme="1"/>
        <rFont val="Arial"/>
        <family val="2"/>
        <charset val="204"/>
      </rPr>
      <t>(розшифрування)</t>
    </r>
  </si>
  <si>
    <t>018</t>
  </si>
  <si>
    <t>Витрати (дохід) з податку на прибуток (податок на прибуток)</t>
  </si>
  <si>
    <t>019</t>
  </si>
  <si>
    <t>Надзвичайні витрати (невідшкодовані збитки)</t>
  </si>
  <si>
    <t>020</t>
  </si>
  <si>
    <t>Усього витрати</t>
  </si>
  <si>
    <t>021</t>
  </si>
  <si>
    <t>Фінансові результати діяльності:</t>
  </si>
  <si>
    <t>Валовий прибуток (збиток)</t>
  </si>
  <si>
    <t>022</t>
  </si>
  <si>
    <t>Фінансовий результат від операційної діяльності</t>
  </si>
  <si>
    <t>023</t>
  </si>
  <si>
    <t>Фінансовий результат від звичайної діяльності до оподаткування</t>
  </si>
  <si>
    <t>024</t>
  </si>
  <si>
    <t>Чистий прибуток (збиток), у тому числі:</t>
  </si>
  <si>
    <t>025</t>
  </si>
  <si>
    <t>прибуток</t>
  </si>
  <si>
    <t>025/1</t>
  </si>
  <si>
    <t>збиток</t>
  </si>
  <si>
    <t>025/2</t>
  </si>
  <si>
    <t>ІІ. Розподіл чистого прибутку</t>
  </si>
  <si>
    <r>
      <t xml:space="preserve">Відрахування частини прибутку </t>
    </r>
    <r>
      <rPr>
        <sz val="12"/>
        <color theme="1"/>
        <rFont val="Times New Roman"/>
        <family val="1"/>
        <charset val="204"/>
      </rPr>
      <t>комунальними унітарними підприємствами</t>
    </r>
  </si>
  <si>
    <t>026</t>
  </si>
  <si>
    <t>Залишок нерозподіленого прибутку (нерозподіленого збитку) на початок звітного періоду</t>
  </si>
  <si>
    <t>027</t>
  </si>
  <si>
    <t>Розвиток виробництва:</t>
  </si>
  <si>
    <t>028</t>
  </si>
  <si>
    <t>у тому числі за основними видами діяльності згідно з КВЕД</t>
  </si>
  <si>
    <t>028/1</t>
  </si>
  <si>
    <t>Резервний фонд</t>
  </si>
  <si>
    <t>029</t>
  </si>
  <si>
    <r>
      <t xml:space="preserve">Інші фонди </t>
    </r>
    <r>
      <rPr>
        <i/>
        <sz val="12"/>
        <color theme="1"/>
        <rFont val="Times New Roman"/>
        <family val="1"/>
        <charset val="204"/>
      </rPr>
      <t>(розшифрувати)</t>
    </r>
  </si>
  <si>
    <t>030</t>
  </si>
  <si>
    <r>
      <t xml:space="preserve">Інші цілі </t>
    </r>
    <r>
      <rPr>
        <i/>
        <sz val="12"/>
        <color theme="1"/>
        <rFont val="Times New Roman"/>
        <family val="1"/>
        <charset val="204"/>
      </rPr>
      <t>(розшифрувати)</t>
    </r>
  </si>
  <si>
    <t>031</t>
  </si>
  <si>
    <t>Залишок нерозподіленого прибутку (непокритого збитку) на кінець звітного періоду</t>
  </si>
  <si>
    <t>032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</si>
  <si>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</si>
  <si>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бюджету, у тому числі:</t>
  </si>
  <si>
    <t>033</t>
  </si>
  <si>
    <t>акцизний збір</t>
  </si>
  <si>
    <t>033/1</t>
  </si>
  <si>
    <t>ПДВ, що підлягає сплаті до бюджету за підсумками звітного періоду</t>
  </si>
  <si>
    <t>033/2</t>
  </si>
  <si>
    <t>ПДВ, що підлягає відшкодуванню з бюджету за підсумками звітного періоду</t>
  </si>
  <si>
    <t>033/3</t>
  </si>
  <si>
    <r>
      <t>Інші податки (</t>
    </r>
    <r>
      <rPr>
        <i/>
        <sz val="12"/>
        <color theme="1"/>
        <rFont val="Times New Roman"/>
        <family val="1"/>
        <charset val="204"/>
      </rPr>
      <t>розшифрувати)</t>
    </r>
  </si>
  <si>
    <t>033/4</t>
  </si>
  <si>
    <t>Військовий збір</t>
  </si>
  <si>
    <t>Податок на доходи фізичних осіб</t>
  </si>
  <si>
    <t>Погашення податкової заборгованості, у тому числі:</t>
  </si>
  <si>
    <t>034</t>
  </si>
  <si>
    <t>погашення реструктуризованих та відстрочених сум, що підлягають сплаті у поточному році:</t>
  </si>
  <si>
    <t>034/1</t>
  </si>
  <si>
    <t>до бюджету</t>
  </si>
  <si>
    <t>034/2</t>
  </si>
  <si>
    <t>до державних цільових фондів</t>
  </si>
  <si>
    <t>034/3</t>
  </si>
  <si>
    <t>неустойки (штрафи, пені)</t>
  </si>
  <si>
    <t>034/4</t>
  </si>
  <si>
    <t>Внески до державних цільових фондів, у тому числі:</t>
  </si>
  <si>
    <t>035</t>
  </si>
  <si>
    <t>Єдиний внесок на загальнообов’язкове державне соціальне страхування</t>
  </si>
  <si>
    <t>035/1</t>
  </si>
  <si>
    <t>Інші обов’язкові платежі, у тому числі:</t>
  </si>
  <si>
    <t>036</t>
  </si>
  <si>
    <t>податок на прибуток</t>
  </si>
  <si>
    <t>036/1</t>
  </si>
  <si>
    <t>місцеві податки та збори</t>
  </si>
  <si>
    <t>036/2</t>
  </si>
  <si>
    <r>
      <t xml:space="preserve">інші платежі </t>
    </r>
    <r>
      <rPr>
        <i/>
        <sz val="12"/>
        <color theme="1"/>
        <rFont val="Times New Roman"/>
        <family val="1"/>
        <charset val="204"/>
      </rPr>
      <t>(розшифрувати)</t>
    </r>
  </si>
  <si>
    <t>036/3</t>
  </si>
  <si>
    <t>Елементи операційних витрат</t>
  </si>
  <si>
    <t>Матеріальні витрати,  у тому числі:</t>
  </si>
  <si>
    <t>витрати на сировину й основні матеріали</t>
  </si>
  <si>
    <t>001/1</t>
  </si>
  <si>
    <t>витрати на паливо та енергію</t>
  </si>
  <si>
    <t>001/2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</si>
  <si>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</si>
  <si>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</si>
  <si>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</si>
  <si>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</si>
  <si>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</si>
  <si>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</si>
  <si>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</si>
  <si>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001/3</t>
  </si>
  <si>
    <t>придбання (створення) нематеріальних активів</t>
  </si>
  <si>
    <t>001/4</t>
  </si>
  <si>
    <t>модернізація, модифікація (добудова, дообладнання, реконструкція) основних засобів</t>
  </si>
  <si>
    <t>001/5</t>
  </si>
  <si>
    <t>капітальний ремонт</t>
  </si>
  <si>
    <t>001/6</t>
  </si>
  <si>
    <t>Кулик Т.В.</t>
  </si>
  <si>
    <t>(посада)</t>
  </si>
  <si>
    <t xml:space="preserve"> (підпис)         </t>
  </si>
  <si>
    <t>Головний лікар</t>
  </si>
  <si>
    <t>Відхилення (+,-)</t>
  </si>
  <si>
    <t xml:space="preserve">Матеріальні затрати </t>
  </si>
  <si>
    <r>
      <t xml:space="preserve">ЗВІТ
</t>
    </r>
    <r>
      <rPr>
        <sz val="14"/>
        <color theme="1"/>
        <rFont val="Times New Roman"/>
        <family val="1"/>
        <charset val="204"/>
      </rPr>
      <t>про фінансові показники підприємства
за 2020 рік
Комунального некомерційного підприємства «Міська поліклініка №20»
Харківської міської ради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</si>
</sst>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000000"/>
      <name val="Mang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Liberation Serif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Liberation Serif"/>
      <charset val="204"/>
    </font>
    <font>
      <sz val="14"/>
      <color theme="1"/>
      <name val="Liberation Serif"/>
      <charset val="204"/>
    </font>
    <font>
      <sz val="11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4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4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" fillId="0" borderId="0"/>
    <xf numFmtId="0" fontId="1" fillId="0" borderId="0"/>
    <xf numFmtId="0" fontId="4" fillId="0" borderId="0"/>
  </cellStyleXfs>
  <cellXfs count="116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17" fillId="0" borderId="0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2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top"/>
    </xf>
    <xf numFmtId="0" fontId="33" fillId="0" borderId="0" xfId="0" applyFont="1" applyAlignment="1">
      <alignment vertical="top"/>
    </xf>
    <xf numFmtId="49" fontId="19" fillId="0" borderId="12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64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164" fontId="0" fillId="0" borderId="9" xfId="0" applyNumberFormat="1" applyFill="1" applyBorder="1" applyAlignment="1">
      <alignment horizontal="center" vertical="center"/>
    </xf>
    <xf numFmtId="1" fontId="29" fillId="0" borderId="9" xfId="0" applyNumberFormat="1" applyFon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wrapText="1"/>
    </xf>
    <xf numFmtId="164" fontId="17" fillId="0" borderId="7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wrapText="1"/>
    </xf>
    <xf numFmtId="0" fontId="22" fillId="0" borderId="14" xfId="0" applyFont="1" applyFill="1" applyBorder="1" applyAlignment="1">
      <alignment horizontal="left" wrapText="1"/>
    </xf>
    <xf numFmtId="164" fontId="0" fillId="0" borderId="8" xfId="0" applyNumberForma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left" wrapText="1"/>
    </xf>
    <xf numFmtId="0" fontId="20" fillId="0" borderId="15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left" wrapText="1"/>
    </xf>
    <xf numFmtId="0" fontId="15" fillId="0" borderId="19" xfId="0" applyFont="1" applyFill="1" applyBorder="1" applyAlignment="1">
      <alignment horizontal="left" wrapText="1"/>
    </xf>
    <xf numFmtId="164" fontId="0" fillId="0" borderId="20" xfId="0" applyNumberForma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wrapText="1"/>
    </xf>
    <xf numFmtId="0" fontId="24" fillId="0" borderId="14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left" wrapText="1"/>
    </xf>
    <xf numFmtId="0" fontId="26" fillId="0" borderId="14" xfId="0" applyFont="1" applyFill="1" applyBorder="1" applyAlignment="1">
      <alignment horizontal="left" wrapText="1"/>
    </xf>
    <xf numFmtId="0" fontId="27" fillId="0" borderId="14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wrapText="1"/>
    </xf>
    <xf numFmtId="1" fontId="31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49" fontId="17" fillId="0" borderId="21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4" fontId="32" fillId="0" borderId="0" xfId="0" applyNumberFormat="1" applyFont="1" applyFill="1" applyAlignment="1">
      <alignment horizontal="center" vertical="center"/>
    </xf>
    <xf numFmtId="49" fontId="32" fillId="0" borderId="22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164" fontId="17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26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164" fontId="17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Fill="1" applyAlignment="1">
      <alignment horizontal="center" vertical="center"/>
    </xf>
    <xf numFmtId="164" fontId="29" fillId="0" borderId="10" xfId="0" applyNumberFormat="1" applyFont="1" applyFill="1" applyBorder="1" applyAlignment="1">
      <alignment horizontal="center" vertical="center" wrapText="1"/>
    </xf>
    <xf numFmtId="164" fontId="29" fillId="0" borderId="7" xfId="0" applyNumberFormat="1" applyFont="1" applyFill="1" applyBorder="1" applyAlignment="1">
      <alignment horizontal="center" vertical="center" wrapText="1"/>
    </xf>
    <xf numFmtId="164" fontId="29" fillId="0" borderId="8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/>
    </xf>
    <xf numFmtId="164" fontId="29" fillId="0" borderId="4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left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34" fillId="0" borderId="7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center" vertical="center"/>
    </xf>
    <xf numFmtId="164" fontId="29" fillId="0" borderId="20" xfId="0" applyNumberFormat="1" applyFont="1" applyFill="1" applyBorder="1" applyAlignment="1">
      <alignment horizontal="center" vertical="center"/>
    </xf>
    <xf numFmtId="164" fontId="35" fillId="0" borderId="0" xfId="0" applyNumberFormat="1" applyFont="1" applyFill="1" applyAlignment="1">
      <alignment horizontal="center" vertical="center"/>
    </xf>
    <xf numFmtId="164" fontId="34" fillId="0" borderId="0" xfId="0" applyNumberFormat="1" applyFont="1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64" fontId="29" fillId="0" borderId="24" xfId="0" applyNumberFormat="1" applyFon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0" borderId="26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7" fillId="0" borderId="9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te" xfId="15"/>
    <cellStyle name="Status" xfId="16"/>
    <cellStyle name="Text" xfId="17"/>
    <cellStyle name="Warning" xfId="18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view="pageBreakPreview" zoomScaleNormal="100" zoomScaleSheetLayoutView="100" workbookViewId="0">
      <selection activeCell="A15" sqref="A15"/>
    </sheetView>
  </sheetViews>
  <sheetFormatPr defaultRowHeight="14.25"/>
  <cols>
    <col min="1" max="1" width="37.125" style="18" customWidth="1"/>
    <col min="2" max="2" width="7.625" style="79" customWidth="1"/>
    <col min="3" max="3" width="6.875" style="20" customWidth="1"/>
    <col min="4" max="4" width="8.875" style="19" customWidth="1"/>
    <col min="5" max="5" width="9.5" style="19" customWidth="1"/>
    <col min="6" max="6" width="9.25" style="21" customWidth="1"/>
    <col min="7" max="7" width="9.875" style="68" customWidth="1"/>
    <col min="8" max="9" width="10.625" customWidth="1"/>
    <col min="10" max="10" width="9.25" customWidth="1"/>
    <col min="11" max="11" width="10.625" style="10" customWidth="1"/>
    <col min="12" max="12" width="10.625" style="76" customWidth="1"/>
    <col min="13" max="13" width="5.75" style="16" customWidth="1"/>
    <col min="14" max="1024" width="10.625" customWidth="1"/>
  </cols>
  <sheetData>
    <row r="1" spans="1:12" ht="97.5" customHeight="1">
      <c r="A1" s="100" t="s">
        <v>155</v>
      </c>
      <c r="B1" s="100"/>
      <c r="C1" s="100"/>
      <c r="D1" s="100"/>
      <c r="E1" s="100"/>
      <c r="F1" s="100"/>
      <c r="G1" s="100"/>
      <c r="K1" s="101"/>
      <c r="L1" s="101"/>
    </row>
    <row r="2" spans="1:12">
      <c r="G2" s="71" t="s">
        <v>0</v>
      </c>
    </row>
    <row r="3" spans="1:12" ht="33" customHeight="1">
      <c r="A3" s="102" t="s">
        <v>1</v>
      </c>
      <c r="B3" s="102"/>
      <c r="C3" s="102"/>
      <c r="D3" s="102"/>
      <c r="E3" s="102"/>
      <c r="F3" s="102"/>
      <c r="G3" s="102"/>
    </row>
    <row r="4" spans="1:12" ht="27.75" customHeight="1">
      <c r="A4" s="103"/>
      <c r="B4" s="103"/>
      <c r="C4" s="22" t="s">
        <v>2</v>
      </c>
      <c r="D4" s="23" t="s">
        <v>3</v>
      </c>
      <c r="E4" s="23" t="s">
        <v>4</v>
      </c>
      <c r="F4" s="24" t="s">
        <v>5</v>
      </c>
      <c r="G4" s="25" t="s">
        <v>6</v>
      </c>
    </row>
    <row r="5" spans="1:12">
      <c r="A5" s="104" t="s">
        <v>7</v>
      </c>
      <c r="B5" s="104"/>
      <c r="C5" s="105"/>
      <c r="D5" s="105"/>
      <c r="E5" s="105"/>
      <c r="F5" s="105"/>
      <c r="G5" s="105"/>
    </row>
    <row r="6" spans="1:12" ht="35.25" customHeight="1">
      <c r="A6" s="26" t="s">
        <v>8</v>
      </c>
      <c r="B6" s="80"/>
      <c r="C6" s="27" t="s">
        <v>9</v>
      </c>
      <c r="D6" s="4">
        <v>38044.5</v>
      </c>
      <c r="E6" s="4">
        <v>38045.599999999999</v>
      </c>
      <c r="F6" s="4">
        <f t="shared" ref="F6:F16" si="0">E6-D6</f>
        <v>1.0999999999985448</v>
      </c>
      <c r="G6" s="5">
        <f t="shared" ref="G6:G16" si="1">E6/D6*100</f>
        <v>100.00289135091801</v>
      </c>
      <c r="L6" s="15"/>
    </row>
    <row r="7" spans="1:12" ht="15.75">
      <c r="A7" s="28" t="s">
        <v>10</v>
      </c>
      <c r="B7" s="81"/>
      <c r="C7" s="92" t="s">
        <v>11</v>
      </c>
      <c r="D7" s="4">
        <v>3111.4</v>
      </c>
      <c r="E7" s="4">
        <v>3111.4</v>
      </c>
      <c r="F7" s="4">
        <f t="shared" si="0"/>
        <v>0</v>
      </c>
      <c r="G7" s="5">
        <f t="shared" si="1"/>
        <v>100</v>
      </c>
      <c r="K7" s="9"/>
    </row>
    <row r="8" spans="1:12" ht="21" customHeight="1">
      <c r="A8" s="29" t="s">
        <v>12</v>
      </c>
      <c r="B8" s="82"/>
      <c r="C8" s="92" t="s">
        <v>13</v>
      </c>
      <c r="D8" s="4">
        <v>0</v>
      </c>
      <c r="E8" s="4">
        <v>0</v>
      </c>
      <c r="F8" s="4">
        <f t="shared" si="0"/>
        <v>0</v>
      </c>
      <c r="G8" s="7" t="e">
        <f t="shared" si="1"/>
        <v>#DIV/0!</v>
      </c>
      <c r="K8" s="9"/>
    </row>
    <row r="9" spans="1:12" ht="28.5">
      <c r="A9" s="29" t="s">
        <v>14</v>
      </c>
      <c r="B9" s="82"/>
      <c r="C9" s="92" t="s">
        <v>15</v>
      </c>
      <c r="D9" s="4">
        <v>0</v>
      </c>
      <c r="E9" s="4">
        <v>0</v>
      </c>
      <c r="F9" s="4">
        <f t="shared" si="0"/>
        <v>0</v>
      </c>
      <c r="G9" s="7" t="e">
        <f t="shared" si="1"/>
        <v>#DIV/0!</v>
      </c>
      <c r="K9" s="9"/>
    </row>
    <row r="10" spans="1:12" ht="43.5" customHeight="1">
      <c r="A10" s="30" t="s">
        <v>16</v>
      </c>
      <c r="B10" s="83" t="e">
        <f>#REF!+#REF!+#REF!+#REF!</f>
        <v>#REF!</v>
      </c>
      <c r="C10" s="92" t="s">
        <v>17</v>
      </c>
      <c r="D10" s="4">
        <v>34933.1</v>
      </c>
      <c r="E10" s="4">
        <v>34934.199999999997</v>
      </c>
      <c r="F10" s="4">
        <f t="shared" si="0"/>
        <v>1.0999999999985448</v>
      </c>
      <c r="G10" s="5">
        <f t="shared" si="1"/>
        <v>100.0031488759944</v>
      </c>
      <c r="H10" s="8"/>
      <c r="K10" s="9"/>
      <c r="L10" s="77"/>
    </row>
    <row r="11" spans="1:12" ht="18.75" customHeight="1">
      <c r="A11" s="30" t="s">
        <v>18</v>
      </c>
      <c r="B11" s="84" t="e">
        <f>#REF!+#REF!+#REF!</f>
        <v>#REF!</v>
      </c>
      <c r="C11" s="92" t="s">
        <v>19</v>
      </c>
      <c r="D11" s="21">
        <v>11030.8</v>
      </c>
      <c r="E11" s="4">
        <v>11069.4</v>
      </c>
      <c r="F11" s="4">
        <f t="shared" si="0"/>
        <v>38.600000000000364</v>
      </c>
      <c r="G11" s="5">
        <f t="shared" si="1"/>
        <v>100.34992928890017</v>
      </c>
      <c r="H11" s="8"/>
      <c r="K11" s="9"/>
    </row>
    <row r="12" spans="1:12" ht="31.5">
      <c r="A12" s="6" t="s">
        <v>20</v>
      </c>
      <c r="B12" s="85"/>
      <c r="C12" s="92" t="s">
        <v>21</v>
      </c>
      <c r="D12" s="4">
        <v>0</v>
      </c>
      <c r="E12" s="4">
        <v>0</v>
      </c>
      <c r="F12" s="4">
        <f t="shared" si="0"/>
        <v>0</v>
      </c>
      <c r="G12" s="7" t="e">
        <f t="shared" si="1"/>
        <v>#DIV/0!</v>
      </c>
      <c r="K12" s="9"/>
    </row>
    <row r="13" spans="1:12" ht="25.5" customHeight="1">
      <c r="A13" s="31" t="s">
        <v>22</v>
      </c>
      <c r="B13" s="85"/>
      <c r="C13" s="92" t="s">
        <v>23</v>
      </c>
      <c r="D13" s="4">
        <v>0</v>
      </c>
      <c r="E13" s="4">
        <v>0</v>
      </c>
      <c r="F13" s="4">
        <f t="shared" si="0"/>
        <v>0</v>
      </c>
      <c r="G13" s="7" t="e">
        <f t="shared" si="1"/>
        <v>#DIV/0!</v>
      </c>
      <c r="K13" s="9"/>
    </row>
    <row r="14" spans="1:12" ht="16.5" customHeight="1">
      <c r="A14" s="32" t="s">
        <v>24</v>
      </c>
      <c r="B14" s="86" t="e">
        <f>#REF!+#REF!+#REF!</f>
        <v>#REF!</v>
      </c>
      <c r="C14" s="92" t="s">
        <v>25</v>
      </c>
      <c r="D14" s="21">
        <v>42.3</v>
      </c>
      <c r="E14" s="4">
        <v>3.6</v>
      </c>
      <c r="F14" s="4">
        <f t="shared" si="0"/>
        <v>-38.699999999999996</v>
      </c>
      <c r="G14" s="5">
        <f t="shared" si="1"/>
        <v>8.5106382978723421</v>
      </c>
      <c r="K14" s="9"/>
    </row>
    <row r="15" spans="1:12" ht="64.5" customHeight="1">
      <c r="A15" s="34" t="s">
        <v>26</v>
      </c>
      <c r="B15" s="84"/>
      <c r="C15" s="94" t="s">
        <v>27</v>
      </c>
      <c r="D15" s="35">
        <v>0</v>
      </c>
      <c r="E15" s="35">
        <v>0</v>
      </c>
      <c r="F15" s="35">
        <f t="shared" si="0"/>
        <v>0</v>
      </c>
      <c r="G15" s="36" t="e">
        <f t="shared" si="1"/>
        <v>#DIV/0!</v>
      </c>
      <c r="K15" s="9"/>
    </row>
    <row r="16" spans="1:12" ht="17.25" customHeight="1">
      <c r="A16" s="107" t="s">
        <v>28</v>
      </c>
      <c r="B16" s="107"/>
      <c r="C16" s="37" t="s">
        <v>29</v>
      </c>
      <c r="D16" s="38">
        <f>D10+D11+D14</f>
        <v>46006.2</v>
      </c>
      <c r="E16" s="38">
        <f>E10+E11+E14</f>
        <v>46007.199999999997</v>
      </c>
      <c r="F16" s="38">
        <f t="shared" si="0"/>
        <v>1</v>
      </c>
      <c r="G16" s="39">
        <f t="shared" si="1"/>
        <v>100.00217362007729</v>
      </c>
      <c r="I16" s="2"/>
      <c r="K16" s="9"/>
      <c r="L16" s="15"/>
    </row>
    <row r="17" spans="1:12" ht="17.25" customHeight="1">
      <c r="A17" s="107" t="s">
        <v>30</v>
      </c>
      <c r="B17" s="107"/>
      <c r="C17" s="107"/>
      <c r="D17" s="107"/>
      <c r="E17" s="107"/>
      <c r="F17" s="107"/>
      <c r="G17" s="107"/>
      <c r="K17" s="9"/>
    </row>
    <row r="18" spans="1:12" ht="36" customHeight="1">
      <c r="A18" s="40" t="s">
        <v>31</v>
      </c>
      <c r="B18" s="87" t="e">
        <f>B19+B20+B21+B22+B23</f>
        <v>#REF!</v>
      </c>
      <c r="C18" s="108" t="s">
        <v>32</v>
      </c>
      <c r="D18" s="41">
        <f>D19+D20+D21+D22+D23</f>
        <v>29872.800000000003</v>
      </c>
      <c r="E18" s="41">
        <f>E19+E20+E21+E22+E23</f>
        <v>23943.4</v>
      </c>
      <c r="F18" s="72">
        <f>E18-D18</f>
        <v>-5929.4000000000015</v>
      </c>
      <c r="G18" s="73">
        <f>E18/D18*100</f>
        <v>80.151174312417979</v>
      </c>
      <c r="H18" s="11"/>
      <c r="I18" s="11"/>
      <c r="J18" s="10"/>
      <c r="K18" s="9"/>
      <c r="L18" s="78"/>
    </row>
    <row r="19" spans="1:12" ht="17.25" customHeight="1">
      <c r="A19" s="42" t="s">
        <v>154</v>
      </c>
      <c r="B19" s="86" t="e">
        <f>#REF!+#REF!+#REF!</f>
        <v>#REF!</v>
      </c>
      <c r="C19" s="109"/>
      <c r="D19" s="33">
        <v>2287.9</v>
      </c>
      <c r="E19" s="4">
        <v>1352.9</v>
      </c>
      <c r="F19" s="74">
        <f t="shared" ref="F19:F51" si="2">E19-D19</f>
        <v>-935</v>
      </c>
      <c r="G19" s="39">
        <f t="shared" ref="G19:G51" si="3">E19/D19*100</f>
        <v>59.132829232046859</v>
      </c>
      <c r="H19" s="12"/>
      <c r="I19" s="12"/>
      <c r="J19" s="12"/>
      <c r="K19" s="9"/>
      <c r="L19" s="15"/>
    </row>
    <row r="20" spans="1:12" ht="15.75" customHeight="1">
      <c r="A20" s="43" t="s">
        <v>33</v>
      </c>
      <c r="B20" s="88">
        <v>19585.599999999999</v>
      </c>
      <c r="C20" s="109"/>
      <c r="D20" s="4">
        <v>21336.400000000001</v>
      </c>
      <c r="E20" s="4">
        <v>18223.599999999999</v>
      </c>
      <c r="F20" s="4">
        <f t="shared" si="2"/>
        <v>-3112.8000000000029</v>
      </c>
      <c r="G20" s="5">
        <f t="shared" si="3"/>
        <v>85.410847190716325</v>
      </c>
      <c r="H20" s="13"/>
      <c r="I20" s="12"/>
      <c r="K20" s="9"/>
    </row>
    <row r="21" spans="1:12" ht="18.75" customHeight="1">
      <c r="A21" s="43" t="s">
        <v>34</v>
      </c>
      <c r="B21" s="88">
        <v>4115.2</v>
      </c>
      <c r="C21" s="109"/>
      <c r="D21" s="4">
        <v>4549.8</v>
      </c>
      <c r="E21" s="4">
        <v>3803.2</v>
      </c>
      <c r="F21" s="4">
        <f t="shared" si="2"/>
        <v>-746.60000000000036</v>
      </c>
      <c r="G21" s="5">
        <f t="shared" si="3"/>
        <v>83.590487493955763</v>
      </c>
      <c r="H21" s="13"/>
      <c r="I21" s="12"/>
      <c r="K21" s="9"/>
    </row>
    <row r="22" spans="1:12" ht="15.75">
      <c r="A22" s="45" t="s">
        <v>35</v>
      </c>
      <c r="B22" s="88">
        <v>1119.0999999999999</v>
      </c>
      <c r="C22" s="109"/>
      <c r="D22" s="4">
        <v>555.5</v>
      </c>
      <c r="E22" s="4">
        <v>310.5</v>
      </c>
      <c r="F22" s="4">
        <f t="shared" si="2"/>
        <v>-245</v>
      </c>
      <c r="G22" s="5">
        <f t="shared" si="3"/>
        <v>55.895589558955891</v>
      </c>
      <c r="H22" s="13"/>
      <c r="I22" s="12"/>
      <c r="K22" s="9"/>
    </row>
    <row r="23" spans="1:12" ht="18" customHeight="1">
      <c r="A23" s="46" t="s">
        <v>135</v>
      </c>
      <c r="B23" s="86" t="e">
        <f>#REF!+#REF!+#REF!+#REF!+B24</f>
        <v>#REF!</v>
      </c>
      <c r="C23" s="109"/>
      <c r="D23" s="33">
        <v>1143.2</v>
      </c>
      <c r="E23" s="4">
        <v>253.2</v>
      </c>
      <c r="F23" s="4">
        <f t="shared" si="2"/>
        <v>-890</v>
      </c>
      <c r="G23" s="5">
        <f t="shared" si="3"/>
        <v>22.148355493351993</v>
      </c>
      <c r="H23" s="12"/>
      <c r="I23" s="12"/>
      <c r="K23" s="9"/>
      <c r="L23" s="3"/>
    </row>
    <row r="24" spans="1:12" ht="155.25" hidden="1" customHeight="1">
      <c r="A24" s="17"/>
      <c r="B24" s="86"/>
      <c r="C24" s="92"/>
      <c r="D24" s="4"/>
      <c r="E24" s="4">
        <f t="shared" ref="E24" si="4">B24</f>
        <v>0</v>
      </c>
      <c r="F24" s="4">
        <f t="shared" si="2"/>
        <v>0</v>
      </c>
      <c r="G24" s="5" t="e">
        <f t="shared" si="3"/>
        <v>#DIV/0!</v>
      </c>
      <c r="H24" s="13"/>
      <c r="K24" s="9"/>
    </row>
    <row r="25" spans="1:12" ht="31.5">
      <c r="A25" s="6" t="s">
        <v>36</v>
      </c>
      <c r="B25" s="85"/>
      <c r="C25" s="92" t="s">
        <v>37</v>
      </c>
      <c r="D25" s="4">
        <v>4574.2</v>
      </c>
      <c r="E25" s="4">
        <v>4365.5</v>
      </c>
      <c r="F25" s="4">
        <f t="shared" si="2"/>
        <v>-208.69999999999982</v>
      </c>
      <c r="G25" s="5">
        <f t="shared" si="3"/>
        <v>95.43745354378909</v>
      </c>
      <c r="K25" s="9"/>
      <c r="L25" s="3"/>
    </row>
    <row r="26" spans="1:12" ht="33" customHeight="1">
      <c r="A26" s="6" t="s">
        <v>38</v>
      </c>
      <c r="B26" s="85"/>
      <c r="C26" s="92" t="s">
        <v>39</v>
      </c>
      <c r="D26" s="4">
        <v>0</v>
      </c>
      <c r="E26" s="4">
        <v>0</v>
      </c>
      <c r="F26" s="4">
        <f t="shared" si="2"/>
        <v>0</v>
      </c>
      <c r="G26" s="7" t="e">
        <f t="shared" si="3"/>
        <v>#DIV/0!</v>
      </c>
      <c r="K26" s="9"/>
    </row>
    <row r="27" spans="1:12" ht="18" customHeight="1">
      <c r="A27" s="6" t="s">
        <v>40</v>
      </c>
      <c r="B27" s="85"/>
      <c r="C27" s="92" t="s">
        <v>41</v>
      </c>
      <c r="D27" s="4">
        <v>0</v>
      </c>
      <c r="E27" s="4">
        <v>0</v>
      </c>
      <c r="F27" s="4">
        <f t="shared" si="2"/>
        <v>0</v>
      </c>
      <c r="G27" s="7" t="e">
        <f t="shared" si="3"/>
        <v>#DIV/0!</v>
      </c>
      <c r="K27" s="9"/>
    </row>
    <row r="28" spans="1:12" ht="15.75">
      <c r="A28" s="6" t="s">
        <v>42</v>
      </c>
      <c r="B28" s="85"/>
      <c r="C28" s="92" t="s">
        <v>43</v>
      </c>
      <c r="D28" s="4">
        <v>0</v>
      </c>
      <c r="E28" s="4">
        <v>0</v>
      </c>
      <c r="F28" s="4">
        <f t="shared" si="2"/>
        <v>0</v>
      </c>
      <c r="G28" s="7" t="e">
        <f t="shared" si="3"/>
        <v>#DIV/0!</v>
      </c>
      <c r="K28" s="9"/>
    </row>
    <row r="29" spans="1:12" ht="17.25" customHeight="1">
      <c r="A29" s="6" t="s">
        <v>44</v>
      </c>
      <c r="B29" s="85"/>
      <c r="C29" s="92" t="s">
        <v>45</v>
      </c>
      <c r="D29" s="4">
        <v>0</v>
      </c>
      <c r="E29" s="4">
        <v>0</v>
      </c>
      <c r="F29" s="4">
        <f t="shared" si="2"/>
        <v>0</v>
      </c>
      <c r="G29" s="7" t="e">
        <f t="shared" si="3"/>
        <v>#DIV/0!</v>
      </c>
      <c r="K29" s="9"/>
    </row>
    <row r="30" spans="1:12" ht="31.5">
      <c r="A30" s="47" t="s">
        <v>46</v>
      </c>
      <c r="B30" s="88" t="e">
        <f>B31+B32+B33+B34+B35</f>
        <v>#REF!</v>
      </c>
      <c r="C30" s="109" t="s">
        <v>47</v>
      </c>
      <c r="D30" s="44">
        <f>D31+D32+D33+D34+D35</f>
        <v>4574.2000000000007</v>
      </c>
      <c r="E30" s="44">
        <f>E31+E32+E33+E34+E35</f>
        <v>4365.5</v>
      </c>
      <c r="F30" s="4">
        <f t="shared" si="2"/>
        <v>-208.70000000000073</v>
      </c>
      <c r="G30" s="5">
        <f t="shared" si="3"/>
        <v>95.437453543789061</v>
      </c>
      <c r="H30" s="9"/>
      <c r="I30" s="9"/>
      <c r="J30" s="10"/>
      <c r="K30" s="9"/>
      <c r="L30" s="3"/>
    </row>
    <row r="31" spans="1:12" ht="15.75">
      <c r="A31" s="45" t="s">
        <v>154</v>
      </c>
      <c r="B31" s="88" t="e">
        <f>#REF!</f>
        <v>#REF!</v>
      </c>
      <c r="C31" s="109"/>
      <c r="D31" s="44">
        <v>37.1</v>
      </c>
      <c r="E31" s="4">
        <v>10.5</v>
      </c>
      <c r="F31" s="4">
        <f t="shared" si="2"/>
        <v>-26.6</v>
      </c>
      <c r="G31" s="5">
        <f t="shared" si="3"/>
        <v>28.30188679245283</v>
      </c>
      <c r="K31" s="9"/>
      <c r="L31" s="3"/>
    </row>
    <row r="32" spans="1:12" ht="17.25" customHeight="1">
      <c r="A32" s="45" t="s">
        <v>135</v>
      </c>
      <c r="B32" s="88" t="e">
        <f>#REF!+#REF!</f>
        <v>#REF!</v>
      </c>
      <c r="C32" s="109"/>
      <c r="D32" s="44">
        <v>65.7</v>
      </c>
      <c r="E32" s="4">
        <v>59.3</v>
      </c>
      <c r="F32" s="4">
        <f t="shared" si="2"/>
        <v>-6.4000000000000057</v>
      </c>
      <c r="G32" s="5">
        <f t="shared" si="3"/>
        <v>90.258751902587505</v>
      </c>
      <c r="K32" s="9"/>
      <c r="L32" s="3"/>
    </row>
    <row r="33" spans="1:12" ht="15.75">
      <c r="A33" s="45" t="s">
        <v>33</v>
      </c>
      <c r="B33" s="88">
        <v>2064.5</v>
      </c>
      <c r="C33" s="109"/>
      <c r="D33" s="4">
        <v>3674.8</v>
      </c>
      <c r="E33" s="4">
        <v>3540.7</v>
      </c>
      <c r="F33" s="4">
        <f t="shared" si="2"/>
        <v>-134.10000000000036</v>
      </c>
      <c r="G33" s="5">
        <f t="shared" si="3"/>
        <v>96.350821813432006</v>
      </c>
      <c r="K33" s="9"/>
    </row>
    <row r="34" spans="1:12" ht="18.75" customHeight="1">
      <c r="A34" s="45" t="s">
        <v>34</v>
      </c>
      <c r="B34" s="88">
        <v>428.8</v>
      </c>
      <c r="C34" s="109"/>
      <c r="D34" s="4">
        <v>784.5</v>
      </c>
      <c r="E34" s="4">
        <v>742.9</v>
      </c>
      <c r="F34" s="4">
        <f t="shared" si="2"/>
        <v>-41.600000000000023</v>
      </c>
      <c r="G34" s="5">
        <f t="shared" si="3"/>
        <v>94.697259400892293</v>
      </c>
      <c r="K34" s="9"/>
    </row>
    <row r="35" spans="1:12" ht="15.75">
      <c r="A35" s="45" t="s">
        <v>35</v>
      </c>
      <c r="B35" s="88">
        <v>25.7</v>
      </c>
      <c r="C35" s="109"/>
      <c r="D35" s="4">
        <v>12.1</v>
      </c>
      <c r="E35" s="4">
        <v>12.1</v>
      </c>
      <c r="F35" s="4">
        <f t="shared" si="2"/>
        <v>0</v>
      </c>
      <c r="G35" s="5">
        <f t="shared" si="3"/>
        <v>100</v>
      </c>
      <c r="K35" s="9"/>
    </row>
    <row r="36" spans="1:12" ht="18.75" customHeight="1">
      <c r="A36" s="6" t="s">
        <v>48</v>
      </c>
      <c r="B36" s="88"/>
      <c r="C36" s="92" t="s">
        <v>49</v>
      </c>
      <c r="D36" s="4">
        <v>0</v>
      </c>
      <c r="E36" s="4">
        <v>0</v>
      </c>
      <c r="F36" s="4">
        <f t="shared" si="2"/>
        <v>0</v>
      </c>
      <c r="G36" s="7" t="e">
        <f t="shared" si="3"/>
        <v>#DIV/0!</v>
      </c>
      <c r="K36" s="9"/>
    </row>
    <row r="37" spans="1:12" ht="21" customHeight="1">
      <c r="A37" s="48" t="s">
        <v>50</v>
      </c>
      <c r="B37" s="89" t="e">
        <f>#REF!+#REF!</f>
        <v>#REF!</v>
      </c>
      <c r="C37" s="112" t="s">
        <v>51</v>
      </c>
      <c r="D37" s="49">
        <f>D38+D39+D40+D41+D42</f>
        <v>11516.9</v>
      </c>
      <c r="E37" s="49">
        <f>E38+E39+E40+E41+E42</f>
        <v>9924.9</v>
      </c>
      <c r="F37" s="4">
        <f t="shared" si="2"/>
        <v>-1592</v>
      </c>
      <c r="G37" s="5">
        <f t="shared" si="3"/>
        <v>86.176835780461758</v>
      </c>
      <c r="K37" s="9"/>
      <c r="L37" s="3"/>
    </row>
    <row r="38" spans="1:12" ht="15.75" customHeight="1">
      <c r="A38" s="42" t="s">
        <v>154</v>
      </c>
      <c r="B38" s="84"/>
      <c r="C38" s="113"/>
      <c r="D38" s="93">
        <f>1700+1130.8+128.1+110.1+172.9</f>
        <v>3241.9</v>
      </c>
      <c r="E38" s="4">
        <f>1609.8+1130.8+128.5+140.2+141.8</f>
        <v>3151.1</v>
      </c>
      <c r="F38" s="4">
        <f t="shared" si="2"/>
        <v>-90.800000000000182</v>
      </c>
      <c r="G38" s="5">
        <f t="shared" si="3"/>
        <v>97.199173324285141</v>
      </c>
      <c r="K38" s="9"/>
      <c r="L38" s="3"/>
    </row>
    <row r="39" spans="1:12" ht="15.75" customHeight="1">
      <c r="A39" s="43" t="s">
        <v>33</v>
      </c>
      <c r="B39" s="84"/>
      <c r="C39" s="113"/>
      <c r="D39" s="93">
        <f>2844.4+204.3</f>
        <v>3048.7000000000003</v>
      </c>
      <c r="E39" s="4">
        <f>2453.5+181.8</f>
        <v>2635.3</v>
      </c>
      <c r="F39" s="4">
        <f t="shared" si="2"/>
        <v>-413.40000000000009</v>
      </c>
      <c r="G39" s="5">
        <f t="shared" si="3"/>
        <v>86.440122019221306</v>
      </c>
      <c r="K39" s="9"/>
      <c r="L39" s="3"/>
    </row>
    <row r="40" spans="1:12" ht="15" customHeight="1">
      <c r="A40" s="43" t="s">
        <v>34</v>
      </c>
      <c r="B40" s="84"/>
      <c r="C40" s="113"/>
      <c r="D40" s="93">
        <f>606.6+130.4</f>
        <v>737</v>
      </c>
      <c r="E40" s="4">
        <f>507.9+118.7</f>
        <v>626.6</v>
      </c>
      <c r="F40" s="4">
        <f t="shared" si="2"/>
        <v>-110.39999999999998</v>
      </c>
      <c r="G40" s="5">
        <f t="shared" si="3"/>
        <v>85.020352781546819</v>
      </c>
      <c r="K40" s="9"/>
      <c r="L40" s="3"/>
    </row>
    <row r="41" spans="1:12" ht="16.5" customHeight="1">
      <c r="A41" s="45" t="s">
        <v>35</v>
      </c>
      <c r="B41" s="84"/>
      <c r="C41" s="113"/>
      <c r="D41" s="93">
        <f>1612.4+28.1</f>
        <v>1640.5</v>
      </c>
      <c r="E41" s="4">
        <f>775.3+30.3</f>
        <v>805.59999999999991</v>
      </c>
      <c r="F41" s="4">
        <f t="shared" si="2"/>
        <v>-834.90000000000009</v>
      </c>
      <c r="G41" s="5">
        <f t="shared" si="3"/>
        <v>49.106979579396523</v>
      </c>
      <c r="K41" s="9"/>
      <c r="L41" s="3"/>
    </row>
    <row r="42" spans="1:12" ht="17.25" customHeight="1">
      <c r="A42" s="46" t="s">
        <v>135</v>
      </c>
      <c r="B42" s="84"/>
      <c r="C42" s="108"/>
      <c r="D42" s="93">
        <f>4418.8-28.1-110.1-128.1-1130.8-172.9</f>
        <v>2848.7999999999988</v>
      </c>
      <c r="E42" s="4">
        <f>4277.9-30.3-140.2-128.5-1130.8-141.8</f>
        <v>2706.2999999999993</v>
      </c>
      <c r="F42" s="4">
        <f t="shared" si="2"/>
        <v>-142.49999999999955</v>
      </c>
      <c r="G42" s="5">
        <f t="shared" si="3"/>
        <v>94.997893850042132</v>
      </c>
      <c r="K42" s="9"/>
      <c r="L42" s="3"/>
    </row>
    <row r="43" spans="1:12" ht="18.75" customHeight="1">
      <c r="A43" s="47" t="s">
        <v>52</v>
      </c>
      <c r="B43" s="88"/>
      <c r="C43" s="92" t="s">
        <v>53</v>
      </c>
      <c r="D43" s="4">
        <v>0</v>
      </c>
      <c r="E43" s="4">
        <v>0</v>
      </c>
      <c r="F43" s="4">
        <f t="shared" si="2"/>
        <v>0</v>
      </c>
      <c r="G43" s="7" t="e">
        <f t="shared" si="3"/>
        <v>#DIV/0!</v>
      </c>
      <c r="K43" s="9"/>
    </row>
    <row r="44" spans="1:12" ht="31.5">
      <c r="A44" s="47" t="s">
        <v>54</v>
      </c>
      <c r="B44" s="88"/>
      <c r="C44" s="92" t="s">
        <v>55</v>
      </c>
      <c r="D44" s="4">
        <v>0</v>
      </c>
      <c r="E44" s="4">
        <v>0</v>
      </c>
      <c r="F44" s="4">
        <f t="shared" si="2"/>
        <v>0</v>
      </c>
      <c r="G44" s="7" t="e">
        <f t="shared" si="3"/>
        <v>#DIV/0!</v>
      </c>
      <c r="K44" s="9"/>
    </row>
    <row r="45" spans="1:12" ht="18" customHeight="1">
      <c r="A45" s="50" t="s">
        <v>56</v>
      </c>
      <c r="B45" s="89" t="e">
        <f>#REF!+#REF!+#REF!</f>
        <v>#REF!</v>
      </c>
      <c r="C45" s="112" t="s">
        <v>57</v>
      </c>
      <c r="D45" s="97">
        <f>D46+D47+D48</f>
        <v>42.300000000000004</v>
      </c>
      <c r="E45" s="97">
        <f>E46+E47+E48</f>
        <v>3.6</v>
      </c>
      <c r="F45" s="4">
        <f t="shared" si="2"/>
        <v>-38.700000000000003</v>
      </c>
      <c r="G45" s="5">
        <f t="shared" si="3"/>
        <v>8.5106382978723403</v>
      </c>
      <c r="K45" s="9"/>
      <c r="L45" s="3"/>
    </row>
    <row r="46" spans="1:12" ht="18" customHeight="1">
      <c r="A46" s="45" t="s">
        <v>154</v>
      </c>
      <c r="B46" s="96"/>
      <c r="C46" s="113"/>
      <c r="D46" s="98">
        <f>30.1+0.4</f>
        <v>30.5</v>
      </c>
      <c r="E46" s="4">
        <v>0</v>
      </c>
      <c r="F46" s="4">
        <f t="shared" si="2"/>
        <v>-30.5</v>
      </c>
      <c r="G46" s="5">
        <f t="shared" si="3"/>
        <v>0</v>
      </c>
      <c r="K46" s="9"/>
      <c r="L46" s="3"/>
    </row>
    <row r="47" spans="1:12" ht="18" customHeight="1">
      <c r="A47" s="45" t="s">
        <v>135</v>
      </c>
      <c r="B47" s="96"/>
      <c r="C47" s="113"/>
      <c r="D47" s="98">
        <f>6+3.6</f>
        <v>9.6</v>
      </c>
      <c r="E47" s="4">
        <v>3.6</v>
      </c>
      <c r="F47" s="4">
        <f t="shared" si="2"/>
        <v>-6</v>
      </c>
      <c r="G47" s="5">
        <f t="shared" si="3"/>
        <v>37.5</v>
      </c>
      <c r="K47" s="9"/>
      <c r="L47" s="3"/>
    </row>
    <row r="48" spans="1:12" ht="18" customHeight="1">
      <c r="A48" s="45" t="s">
        <v>35</v>
      </c>
      <c r="B48" s="86"/>
      <c r="C48" s="108"/>
      <c r="D48" s="33">
        <v>2.2000000000000002</v>
      </c>
      <c r="E48" s="4">
        <v>0</v>
      </c>
      <c r="F48" s="4">
        <f t="shared" si="2"/>
        <v>-2.2000000000000002</v>
      </c>
      <c r="G48" s="5">
        <f t="shared" si="3"/>
        <v>0</v>
      </c>
      <c r="K48" s="9"/>
      <c r="L48" s="3"/>
    </row>
    <row r="49" spans="1:12" ht="32.25" customHeight="1">
      <c r="A49" s="51" t="s">
        <v>58</v>
      </c>
      <c r="B49" s="88"/>
      <c r="C49" s="92" t="s">
        <v>59</v>
      </c>
      <c r="D49" s="4">
        <v>0</v>
      </c>
      <c r="E49" s="4">
        <v>0</v>
      </c>
      <c r="F49" s="4">
        <f t="shared" si="2"/>
        <v>0</v>
      </c>
      <c r="G49" s="5"/>
      <c r="K49" s="9"/>
    </row>
    <row r="50" spans="1:12" ht="30">
      <c r="A50" s="51" t="s">
        <v>60</v>
      </c>
      <c r="B50" s="88"/>
      <c r="C50" s="92" t="s">
        <v>61</v>
      </c>
      <c r="D50" s="4">
        <v>0</v>
      </c>
      <c r="E50" s="4">
        <v>0</v>
      </c>
      <c r="F50" s="4">
        <f t="shared" si="2"/>
        <v>0</v>
      </c>
      <c r="G50" s="5"/>
      <c r="K50" s="9"/>
    </row>
    <row r="51" spans="1:12" ht="17.25" customHeight="1">
      <c r="A51" s="110" t="s">
        <v>62</v>
      </c>
      <c r="B51" s="110"/>
      <c r="C51" s="92" t="s">
        <v>63</v>
      </c>
      <c r="D51" s="4">
        <f>D18+D25+D36+D37+D45</f>
        <v>46006.200000000004</v>
      </c>
      <c r="E51" s="4">
        <f>E18+E25+E36+E37+E45</f>
        <v>38237.4</v>
      </c>
      <c r="F51" s="4">
        <f t="shared" si="2"/>
        <v>-7768.8000000000029</v>
      </c>
      <c r="G51" s="5">
        <f t="shared" si="3"/>
        <v>83.113580343518905</v>
      </c>
      <c r="K51" s="9"/>
      <c r="L51" s="3"/>
    </row>
    <row r="52" spans="1:12" ht="15" customHeight="1">
      <c r="A52" s="111" t="s">
        <v>64</v>
      </c>
      <c r="B52" s="111"/>
      <c r="C52" s="111"/>
      <c r="D52" s="111"/>
      <c r="E52" s="111"/>
      <c r="F52" s="111"/>
      <c r="G52" s="111"/>
      <c r="K52" s="9"/>
    </row>
    <row r="53" spans="1:12" ht="15.75">
      <c r="A53" s="47" t="s">
        <v>65</v>
      </c>
      <c r="B53" s="88"/>
      <c r="C53" s="92" t="s">
        <v>66</v>
      </c>
      <c r="D53" s="4">
        <f>D10-D18</f>
        <v>5060.2999999999956</v>
      </c>
      <c r="E53" s="4">
        <f>E10-E18</f>
        <v>10990.799999999996</v>
      </c>
      <c r="F53" s="4">
        <f t="shared" ref="F53" si="5">E53-D53</f>
        <v>5930.5</v>
      </c>
      <c r="G53" s="5">
        <f t="shared" ref="G53:G58" si="6">E53/D53*100</f>
        <v>217.19660889670584</v>
      </c>
      <c r="K53" s="9"/>
      <c r="L53" s="3"/>
    </row>
    <row r="54" spans="1:12" ht="31.5">
      <c r="A54" s="47" t="s">
        <v>67</v>
      </c>
      <c r="B54" s="88"/>
      <c r="C54" s="92" t="s">
        <v>68</v>
      </c>
      <c r="D54" s="4">
        <f>D53+D11-(D25+D36+D37)</f>
        <v>0</v>
      </c>
      <c r="E54" s="4">
        <f>E53+E11-(E25+E36+E37)</f>
        <v>7769.7999999999975</v>
      </c>
      <c r="F54" s="4"/>
      <c r="G54" s="7" t="e">
        <f t="shared" si="6"/>
        <v>#DIV/0!</v>
      </c>
      <c r="K54" s="9"/>
    </row>
    <row r="55" spans="1:12" ht="30.75" customHeight="1">
      <c r="A55" s="52" t="s">
        <v>69</v>
      </c>
      <c r="B55" s="88"/>
      <c r="C55" s="92" t="s">
        <v>70</v>
      </c>
      <c r="D55" s="4">
        <f>D54+D12+D13+D14-(D43+D44+D45)</f>
        <v>0</v>
      </c>
      <c r="E55" s="4">
        <f>E54+E12+E13+E14-(E43+E44+E45)</f>
        <v>7769.7999999999975</v>
      </c>
      <c r="F55" s="4"/>
      <c r="G55" s="7" t="e">
        <f t="shared" si="6"/>
        <v>#DIV/0!</v>
      </c>
      <c r="K55" s="9"/>
    </row>
    <row r="56" spans="1:12" ht="16.5" customHeight="1">
      <c r="A56" s="47" t="s">
        <v>71</v>
      </c>
      <c r="B56" s="88"/>
      <c r="C56" s="92" t="s">
        <v>72</v>
      </c>
      <c r="D56" s="4">
        <f>D55-D49</f>
        <v>0</v>
      </c>
      <c r="E56" s="4">
        <f>E55-E49</f>
        <v>7769.7999999999975</v>
      </c>
      <c r="F56" s="4"/>
      <c r="G56" s="7" t="e">
        <f t="shared" si="6"/>
        <v>#DIV/0!</v>
      </c>
      <c r="K56" s="9"/>
    </row>
    <row r="57" spans="1:12" ht="15.75">
      <c r="A57" s="52" t="s">
        <v>73</v>
      </c>
      <c r="B57" s="88"/>
      <c r="C57" s="92" t="s">
        <v>74</v>
      </c>
      <c r="D57" s="4">
        <v>0</v>
      </c>
      <c r="E57" s="4">
        <f>E56</f>
        <v>7769.7999999999975</v>
      </c>
      <c r="F57" s="4"/>
      <c r="G57" s="7" t="e">
        <f t="shared" si="6"/>
        <v>#DIV/0!</v>
      </c>
      <c r="K57" s="9"/>
    </row>
    <row r="58" spans="1:12" ht="15.75">
      <c r="A58" s="52" t="s">
        <v>75</v>
      </c>
      <c r="B58" s="88"/>
      <c r="C58" s="92" t="s">
        <v>76</v>
      </c>
      <c r="D58" s="4">
        <v>0</v>
      </c>
      <c r="E58" s="4">
        <v>0</v>
      </c>
      <c r="F58" s="4"/>
      <c r="G58" s="7" t="e">
        <f t="shared" si="6"/>
        <v>#DIV/0!</v>
      </c>
      <c r="K58" s="9"/>
    </row>
    <row r="59" spans="1:12" ht="28.5" customHeight="1">
      <c r="A59" s="102" t="s">
        <v>77</v>
      </c>
      <c r="B59" s="102"/>
      <c r="C59" s="102"/>
      <c r="D59" s="102"/>
      <c r="E59" s="102"/>
      <c r="F59" s="102"/>
      <c r="G59" s="102"/>
      <c r="K59" s="9"/>
    </row>
    <row r="60" spans="1:12" ht="47.25">
      <c r="A60" s="52" t="s">
        <v>78</v>
      </c>
      <c r="B60" s="88"/>
      <c r="C60" s="92" t="s">
        <v>79</v>
      </c>
      <c r="D60" s="4"/>
      <c r="E60" s="4"/>
      <c r="F60" s="4"/>
      <c r="G60" s="7" t="e">
        <f t="shared" ref="G60:G67" si="7">E60/D60*100</f>
        <v>#DIV/0!</v>
      </c>
      <c r="K60" s="9"/>
    </row>
    <row r="61" spans="1:12" ht="45.75" customHeight="1">
      <c r="A61" s="47" t="s">
        <v>80</v>
      </c>
      <c r="B61" s="88"/>
      <c r="C61" s="92" t="s">
        <v>81</v>
      </c>
      <c r="D61" s="4"/>
      <c r="E61" s="4">
        <v>-732</v>
      </c>
      <c r="F61" s="4"/>
      <c r="G61" s="7" t="e">
        <f t="shared" si="7"/>
        <v>#DIV/0!</v>
      </c>
      <c r="K61" s="9"/>
    </row>
    <row r="62" spans="1:12" ht="15.75">
      <c r="A62" s="52" t="s">
        <v>82</v>
      </c>
      <c r="B62" s="88"/>
      <c r="C62" s="92" t="s">
        <v>83</v>
      </c>
      <c r="D62" s="4"/>
      <c r="E62" s="4"/>
      <c r="F62" s="4"/>
      <c r="G62" s="7" t="e">
        <f t="shared" si="7"/>
        <v>#DIV/0!</v>
      </c>
      <c r="K62" s="9"/>
    </row>
    <row r="63" spans="1:12" ht="28.5" customHeight="1">
      <c r="A63" s="47" t="s">
        <v>84</v>
      </c>
      <c r="B63" s="88"/>
      <c r="C63" s="92" t="s">
        <v>85</v>
      </c>
      <c r="D63" s="4"/>
      <c r="E63" s="4"/>
      <c r="F63" s="4"/>
      <c r="G63" s="7" t="e">
        <f t="shared" si="7"/>
        <v>#DIV/0!</v>
      </c>
      <c r="K63" s="9"/>
    </row>
    <row r="64" spans="1:12" ht="15.75">
      <c r="A64" s="47" t="s">
        <v>86</v>
      </c>
      <c r="B64" s="88"/>
      <c r="C64" s="92" t="s">
        <v>87</v>
      </c>
      <c r="D64" s="4"/>
      <c r="E64" s="4"/>
      <c r="F64" s="4"/>
      <c r="G64" s="7" t="e">
        <f t="shared" si="7"/>
        <v>#DIV/0!</v>
      </c>
      <c r="K64" s="9"/>
    </row>
    <row r="65" spans="1:12" ht="15.75">
      <c r="A65" s="47" t="s">
        <v>88</v>
      </c>
      <c r="B65" s="88"/>
      <c r="C65" s="92" t="s">
        <v>89</v>
      </c>
      <c r="D65" s="4"/>
      <c r="E65" s="4"/>
      <c r="F65" s="4"/>
      <c r="G65" s="7" t="e">
        <f t="shared" si="7"/>
        <v>#DIV/0!</v>
      </c>
      <c r="K65" s="9"/>
    </row>
    <row r="66" spans="1:12" ht="15.75">
      <c r="A66" s="47" t="s">
        <v>90</v>
      </c>
      <c r="B66" s="88"/>
      <c r="C66" s="92" t="s">
        <v>91</v>
      </c>
      <c r="D66" s="4"/>
      <c r="E66" s="4"/>
      <c r="F66" s="4"/>
      <c r="G66" s="7" t="e">
        <f t="shared" si="7"/>
        <v>#DIV/0!</v>
      </c>
      <c r="K66" s="9"/>
    </row>
    <row r="67" spans="1:12" ht="48.75" customHeight="1">
      <c r="A67" s="47" t="s">
        <v>92</v>
      </c>
      <c r="B67" s="88"/>
      <c r="C67" s="92" t="s">
        <v>93</v>
      </c>
      <c r="D67" s="4"/>
      <c r="E67" s="4">
        <f>E61+E57</f>
        <v>7037.7999999999975</v>
      </c>
      <c r="F67" s="4"/>
      <c r="G67" s="7" t="e">
        <f t="shared" si="7"/>
        <v>#DIV/0!</v>
      </c>
      <c r="K67" s="9"/>
    </row>
    <row r="68" spans="1:12" ht="21" customHeight="1">
      <c r="A68" s="106" t="s">
        <v>94</v>
      </c>
      <c r="B68" s="106"/>
      <c r="C68" s="106"/>
      <c r="D68" s="106"/>
      <c r="E68" s="106"/>
      <c r="F68" s="106"/>
      <c r="G68" s="106"/>
      <c r="K68" s="9"/>
    </row>
    <row r="69" spans="1:12" ht="47.25">
      <c r="A69" s="52" t="s">
        <v>95</v>
      </c>
      <c r="B69" s="88"/>
      <c r="C69" s="92" t="s">
        <v>96</v>
      </c>
      <c r="D69" s="4">
        <v>4869.1000000000004</v>
      </c>
      <c r="E69" s="4">
        <v>4869.1000000000004</v>
      </c>
      <c r="F69" s="4">
        <f>E69-D69</f>
        <v>0</v>
      </c>
      <c r="G69" s="5">
        <f>E69/D69*100</f>
        <v>100</v>
      </c>
      <c r="K69" s="9"/>
      <c r="L69" s="33"/>
    </row>
    <row r="70" spans="1:12" ht="15.75">
      <c r="A70" s="47" t="s">
        <v>97</v>
      </c>
      <c r="B70" s="88"/>
      <c r="C70" s="92" t="s">
        <v>98</v>
      </c>
      <c r="D70" s="4"/>
      <c r="E70" s="4"/>
      <c r="F70" s="4">
        <f>E70-D70</f>
        <v>0</v>
      </c>
      <c r="G70" s="7" t="e">
        <f>E70/D70*100</f>
        <v>#DIV/0!</v>
      </c>
      <c r="K70" s="9"/>
    </row>
    <row r="71" spans="1:12" ht="31.5" customHeight="1">
      <c r="A71" s="47" t="s">
        <v>99</v>
      </c>
      <c r="B71" s="88"/>
      <c r="C71" s="92" t="s">
        <v>100</v>
      </c>
      <c r="D71" s="4">
        <v>3111.4</v>
      </c>
      <c r="E71" s="4">
        <v>3111.4</v>
      </c>
      <c r="F71" s="4">
        <f>E71-D71</f>
        <v>0</v>
      </c>
      <c r="G71" s="5">
        <f>E71/D71*100</f>
        <v>100</v>
      </c>
      <c r="K71" s="9"/>
    </row>
    <row r="72" spans="1:12" ht="33" customHeight="1">
      <c r="A72" s="47" t="s">
        <v>101</v>
      </c>
      <c r="B72" s="88"/>
      <c r="C72" s="92" t="s">
        <v>102</v>
      </c>
      <c r="D72" s="4">
        <v>2969</v>
      </c>
      <c r="E72" s="4">
        <v>2969</v>
      </c>
      <c r="F72" s="4">
        <f>E72-D72</f>
        <v>0</v>
      </c>
      <c r="G72" s="5">
        <f>E72/D72*100</f>
        <v>100</v>
      </c>
      <c r="K72" s="9"/>
    </row>
    <row r="73" spans="1:12" ht="16.5" customHeight="1">
      <c r="A73" s="53" t="s">
        <v>103</v>
      </c>
      <c r="B73" s="86">
        <f>B74+B75</f>
        <v>4191.2</v>
      </c>
      <c r="C73" s="109" t="s">
        <v>104</v>
      </c>
      <c r="D73" s="33">
        <f>D74+D75</f>
        <v>4726.7</v>
      </c>
      <c r="E73" s="33">
        <f>E74+E75</f>
        <v>4726.7</v>
      </c>
      <c r="F73" s="4">
        <f>E73-D73</f>
        <v>0</v>
      </c>
      <c r="G73" s="5">
        <f>E73/D73*100</f>
        <v>100</v>
      </c>
      <c r="K73" s="9"/>
      <c r="L73" s="3"/>
    </row>
    <row r="74" spans="1:12">
      <c r="A74" s="54" t="s">
        <v>105</v>
      </c>
      <c r="B74" s="86">
        <v>324.60000000000002</v>
      </c>
      <c r="C74" s="109"/>
      <c r="D74" s="4">
        <v>366</v>
      </c>
      <c r="E74" s="4">
        <v>366</v>
      </c>
      <c r="F74" s="4">
        <f t="shared" ref="F74:F86" si="8">E74-D74</f>
        <v>0</v>
      </c>
      <c r="G74" s="5">
        <f t="shared" ref="G74:G86" si="9">E74/D74*100</f>
        <v>100</v>
      </c>
      <c r="K74" s="9"/>
    </row>
    <row r="75" spans="1:12">
      <c r="A75" s="54" t="s">
        <v>106</v>
      </c>
      <c r="B75" s="86">
        <v>3866.6</v>
      </c>
      <c r="C75" s="109"/>
      <c r="D75" s="4">
        <v>4360.7</v>
      </c>
      <c r="E75" s="4">
        <v>4360.7</v>
      </c>
      <c r="F75" s="4">
        <f t="shared" si="8"/>
        <v>0</v>
      </c>
      <c r="G75" s="5">
        <f t="shared" si="9"/>
        <v>100</v>
      </c>
      <c r="K75" s="9"/>
    </row>
    <row r="76" spans="1:12" ht="32.25" customHeight="1">
      <c r="A76" s="52" t="s">
        <v>107</v>
      </c>
      <c r="B76" s="88"/>
      <c r="C76" s="92" t="s">
        <v>108</v>
      </c>
      <c r="D76" s="4">
        <f>D77+D78+D79+D80</f>
        <v>0</v>
      </c>
      <c r="E76" s="4">
        <f>E77+E78+E79+E80</f>
        <v>0</v>
      </c>
      <c r="F76" s="4">
        <f t="shared" si="8"/>
        <v>0</v>
      </c>
      <c r="G76" s="7" t="e">
        <f t="shared" si="9"/>
        <v>#DIV/0!</v>
      </c>
      <c r="K76" s="9"/>
    </row>
    <row r="77" spans="1:12" ht="27" customHeight="1">
      <c r="A77" s="55" t="s">
        <v>109</v>
      </c>
      <c r="B77" s="88"/>
      <c r="C77" s="92" t="s">
        <v>110</v>
      </c>
      <c r="D77" s="4">
        <v>0</v>
      </c>
      <c r="E77" s="4">
        <v>0</v>
      </c>
      <c r="F77" s="4">
        <f t="shared" si="8"/>
        <v>0</v>
      </c>
      <c r="G77" s="7" t="e">
        <f t="shared" si="9"/>
        <v>#DIV/0!</v>
      </c>
      <c r="K77" s="9"/>
    </row>
    <row r="78" spans="1:12" ht="15.75">
      <c r="A78" s="47" t="s">
        <v>111</v>
      </c>
      <c r="B78" s="88"/>
      <c r="C78" s="92" t="s">
        <v>112</v>
      </c>
      <c r="D78" s="4">
        <v>0</v>
      </c>
      <c r="E78" s="4">
        <v>0</v>
      </c>
      <c r="F78" s="4">
        <f t="shared" si="8"/>
        <v>0</v>
      </c>
      <c r="G78" s="7" t="e">
        <f t="shared" si="9"/>
        <v>#DIV/0!</v>
      </c>
      <c r="K78" s="9"/>
    </row>
    <row r="79" spans="1:12" ht="18" customHeight="1">
      <c r="A79" s="47" t="s">
        <v>113</v>
      </c>
      <c r="B79" s="88"/>
      <c r="C79" s="92" t="s">
        <v>114</v>
      </c>
      <c r="D79" s="4">
        <v>0</v>
      </c>
      <c r="E79" s="4">
        <v>0</v>
      </c>
      <c r="F79" s="4">
        <f t="shared" si="8"/>
        <v>0</v>
      </c>
      <c r="G79" s="7" t="e">
        <f t="shared" si="9"/>
        <v>#DIV/0!</v>
      </c>
      <c r="K79" s="9"/>
    </row>
    <row r="80" spans="1:12" ht="15.75">
      <c r="A80" s="47" t="s">
        <v>115</v>
      </c>
      <c r="B80" s="88"/>
      <c r="C80" s="92" t="s">
        <v>116</v>
      </c>
      <c r="D80" s="4">
        <v>0</v>
      </c>
      <c r="E80" s="4">
        <v>0</v>
      </c>
      <c r="F80" s="4">
        <f t="shared" si="8"/>
        <v>0</v>
      </c>
      <c r="G80" s="7" t="e">
        <f t="shared" si="9"/>
        <v>#DIV/0!</v>
      </c>
      <c r="K80" s="9"/>
    </row>
    <row r="81" spans="1:12" ht="37.5" customHeight="1">
      <c r="A81" s="56" t="s">
        <v>117</v>
      </c>
      <c r="B81" s="88"/>
      <c r="C81" s="92" t="s">
        <v>118</v>
      </c>
      <c r="D81" s="4">
        <f>D82</f>
        <v>6071.3</v>
      </c>
      <c r="E81" s="4">
        <f>E82</f>
        <v>5172.7</v>
      </c>
      <c r="F81" s="4">
        <f t="shared" si="8"/>
        <v>-898.60000000000036</v>
      </c>
      <c r="G81" s="5">
        <f t="shared" si="9"/>
        <v>85.199215983397295</v>
      </c>
      <c r="K81" s="9"/>
      <c r="L81" s="3"/>
    </row>
    <row r="82" spans="1:12" ht="40.5" customHeight="1">
      <c r="A82" s="47" t="s">
        <v>119</v>
      </c>
      <c r="B82" s="88">
        <v>4543.8999999999996</v>
      </c>
      <c r="C82" s="92" t="s">
        <v>120</v>
      </c>
      <c r="D82" s="4">
        <v>6071.3</v>
      </c>
      <c r="E82" s="4">
        <v>5172.7</v>
      </c>
      <c r="F82" s="4">
        <f t="shared" si="8"/>
        <v>-898.60000000000036</v>
      </c>
      <c r="G82" s="5">
        <f t="shared" si="9"/>
        <v>85.199215983397295</v>
      </c>
      <c r="K82" s="9"/>
    </row>
    <row r="83" spans="1:12" ht="31.5">
      <c r="A83" s="56" t="s">
        <v>121</v>
      </c>
      <c r="B83" s="88"/>
      <c r="C83" s="92" t="s">
        <v>122</v>
      </c>
      <c r="D83" s="4">
        <f>D84+D85+D86</f>
        <v>0</v>
      </c>
      <c r="E83" s="4">
        <f>E84+E85+E86</f>
        <v>0</v>
      </c>
      <c r="F83" s="4">
        <f t="shared" si="8"/>
        <v>0</v>
      </c>
      <c r="G83" s="7" t="e">
        <f t="shared" si="9"/>
        <v>#DIV/0!</v>
      </c>
      <c r="K83" s="9"/>
    </row>
    <row r="84" spans="1:12" ht="15.75">
      <c r="A84" s="47" t="s">
        <v>123</v>
      </c>
      <c r="B84" s="88"/>
      <c r="C84" s="92" t="s">
        <v>124</v>
      </c>
      <c r="D84" s="4">
        <v>0</v>
      </c>
      <c r="E84" s="4">
        <v>0</v>
      </c>
      <c r="F84" s="4">
        <f t="shared" si="8"/>
        <v>0</v>
      </c>
      <c r="G84" s="7" t="e">
        <f t="shared" si="9"/>
        <v>#DIV/0!</v>
      </c>
      <c r="K84" s="9"/>
    </row>
    <row r="85" spans="1:12" ht="15.75">
      <c r="A85" s="47" t="s">
        <v>125</v>
      </c>
      <c r="B85" s="88"/>
      <c r="C85" s="92" t="s">
        <v>126</v>
      </c>
      <c r="D85" s="4">
        <v>0</v>
      </c>
      <c r="E85" s="4">
        <v>0</v>
      </c>
      <c r="F85" s="4">
        <f t="shared" si="8"/>
        <v>0</v>
      </c>
      <c r="G85" s="7" t="e">
        <f t="shared" si="9"/>
        <v>#DIV/0!</v>
      </c>
      <c r="K85" s="9"/>
    </row>
    <row r="86" spans="1:12" ht="15.75">
      <c r="A86" s="47" t="s">
        <v>127</v>
      </c>
      <c r="B86" s="88"/>
      <c r="C86" s="92" t="s">
        <v>128</v>
      </c>
      <c r="D86" s="4">
        <v>0</v>
      </c>
      <c r="E86" s="4">
        <v>0</v>
      </c>
      <c r="F86" s="4">
        <f t="shared" si="8"/>
        <v>0</v>
      </c>
      <c r="G86" s="7" t="e">
        <f t="shared" si="9"/>
        <v>#DIV/0!</v>
      </c>
      <c r="K86" s="9"/>
    </row>
    <row r="87" spans="1:12" ht="27.75" customHeight="1">
      <c r="A87" s="114" t="s">
        <v>129</v>
      </c>
      <c r="B87" s="114"/>
      <c r="C87" s="114"/>
      <c r="D87" s="114"/>
      <c r="E87" s="114"/>
      <c r="F87" s="114"/>
      <c r="G87" s="114"/>
      <c r="K87" s="9"/>
    </row>
    <row r="88" spans="1:12" ht="25.5">
      <c r="A88" s="103"/>
      <c r="B88" s="103"/>
      <c r="C88" s="22" t="s">
        <v>2</v>
      </c>
      <c r="D88" s="23" t="s">
        <v>3</v>
      </c>
      <c r="E88" s="23" t="s">
        <v>4</v>
      </c>
      <c r="F88" s="57" t="s">
        <v>153</v>
      </c>
      <c r="G88" s="25" t="s">
        <v>6</v>
      </c>
      <c r="K88" s="9"/>
    </row>
    <row r="89" spans="1:12" ht="15.75">
      <c r="A89" s="52" t="s">
        <v>130</v>
      </c>
      <c r="B89" s="88"/>
      <c r="C89" s="92" t="s">
        <v>9</v>
      </c>
      <c r="D89" s="4">
        <f>D90+D91</f>
        <v>5597.4</v>
      </c>
      <c r="E89" s="4">
        <f>E90+E91</f>
        <v>4514.5</v>
      </c>
      <c r="F89" s="4">
        <f t="shared" ref="F89:F96" si="10">E89-D89</f>
        <v>-1082.8999999999996</v>
      </c>
      <c r="G89" s="5">
        <f t="shared" ref="G89:G96" si="11">E89/D89*100</f>
        <v>80.653517704648593</v>
      </c>
      <c r="H89" s="1">
        <f>D19+D31+D38+D46</f>
        <v>5597.4</v>
      </c>
      <c r="I89" s="1">
        <f>E19+E31+E38+E46</f>
        <v>4514.5</v>
      </c>
      <c r="J89" s="99">
        <f>D89-H89</f>
        <v>0</v>
      </c>
      <c r="K89" s="99">
        <f>E89-I89</f>
        <v>0</v>
      </c>
      <c r="L89" s="3"/>
    </row>
    <row r="90" spans="1:12" ht="31.5">
      <c r="A90" s="45" t="s">
        <v>131</v>
      </c>
      <c r="B90" s="88"/>
      <c r="C90" s="92" t="s">
        <v>132</v>
      </c>
      <c r="D90" s="4">
        <v>3161.2</v>
      </c>
      <c r="E90" s="4">
        <v>2796.9</v>
      </c>
      <c r="F90" s="4">
        <f t="shared" si="10"/>
        <v>-364.29999999999973</v>
      </c>
      <c r="G90" s="5">
        <f t="shared" si="11"/>
        <v>88.475895229659628</v>
      </c>
      <c r="J90" s="99"/>
      <c r="K90" s="99"/>
      <c r="L90" s="3"/>
    </row>
    <row r="91" spans="1:12" ht="15.75">
      <c r="A91" s="45" t="s">
        <v>133</v>
      </c>
      <c r="B91" s="88"/>
      <c r="C91" s="92" t="s">
        <v>134</v>
      </c>
      <c r="D91" s="4">
        <v>2436.1999999999998</v>
      </c>
      <c r="E91" s="4">
        <v>1717.6</v>
      </c>
      <c r="F91" s="4">
        <f t="shared" si="10"/>
        <v>-718.59999999999991</v>
      </c>
      <c r="G91" s="5">
        <f t="shared" si="11"/>
        <v>70.503242755110421</v>
      </c>
      <c r="H91" s="8"/>
      <c r="J91" s="99"/>
      <c r="K91" s="99"/>
      <c r="L91" s="3"/>
    </row>
    <row r="92" spans="1:12" ht="15.75">
      <c r="A92" s="52" t="s">
        <v>33</v>
      </c>
      <c r="B92" s="88"/>
      <c r="C92" s="92" t="s">
        <v>11</v>
      </c>
      <c r="D92" s="4">
        <v>28059.9</v>
      </c>
      <c r="E92" s="4">
        <v>24399.599999999999</v>
      </c>
      <c r="F92" s="4">
        <f t="shared" si="10"/>
        <v>-3660.3000000000029</v>
      </c>
      <c r="G92" s="5">
        <f t="shared" si="11"/>
        <v>86.95540611335035</v>
      </c>
      <c r="H92" s="1">
        <f>D20+D39+D33</f>
        <v>28059.9</v>
      </c>
      <c r="I92" s="1">
        <f>E20+E39+E33</f>
        <v>24399.599999999999</v>
      </c>
      <c r="J92" s="99">
        <f t="shared" ref="J92:K96" si="12">D92-H92</f>
        <v>0</v>
      </c>
      <c r="K92" s="99">
        <f t="shared" si="12"/>
        <v>0</v>
      </c>
      <c r="L92" s="3"/>
    </row>
    <row r="93" spans="1:12" ht="15.75">
      <c r="A93" s="52" t="s">
        <v>34</v>
      </c>
      <c r="B93" s="88"/>
      <c r="C93" s="92" t="s">
        <v>13</v>
      </c>
      <c r="D93" s="4">
        <v>6071.3</v>
      </c>
      <c r="E93" s="4">
        <v>5172.7</v>
      </c>
      <c r="F93" s="4">
        <f t="shared" si="10"/>
        <v>-898.60000000000036</v>
      </c>
      <c r="G93" s="5">
        <f t="shared" si="11"/>
        <v>85.199215983397295</v>
      </c>
      <c r="H93" s="1">
        <f>D21+D34+D40</f>
        <v>6071.3</v>
      </c>
      <c r="I93" s="1">
        <f>E21+E34+E40</f>
        <v>5172.7</v>
      </c>
      <c r="J93" s="99">
        <f t="shared" si="12"/>
        <v>0</v>
      </c>
      <c r="K93" s="99">
        <f t="shared" si="12"/>
        <v>0</v>
      </c>
      <c r="L93" s="3"/>
    </row>
    <row r="94" spans="1:12" ht="15.75">
      <c r="A94" s="52" t="s">
        <v>35</v>
      </c>
      <c r="B94" s="88"/>
      <c r="C94" s="92" t="s">
        <v>15</v>
      </c>
      <c r="D94" s="4">
        <v>2210.3000000000002</v>
      </c>
      <c r="E94" s="4">
        <v>1128.2</v>
      </c>
      <c r="F94" s="4">
        <f t="shared" si="10"/>
        <v>-1082.1000000000001</v>
      </c>
      <c r="G94" s="5">
        <f t="shared" si="11"/>
        <v>51.04284486268832</v>
      </c>
      <c r="H94" s="1">
        <f>D22+D35+D41+D48</f>
        <v>2210.2999999999997</v>
      </c>
      <c r="I94" s="1">
        <f>E22+E35+E41+E48</f>
        <v>1128.1999999999998</v>
      </c>
      <c r="J94" s="99">
        <f t="shared" si="12"/>
        <v>0</v>
      </c>
      <c r="K94" s="99">
        <f t="shared" si="12"/>
        <v>0</v>
      </c>
      <c r="L94" s="3"/>
    </row>
    <row r="95" spans="1:12" ht="15.75">
      <c r="A95" s="52" t="s">
        <v>135</v>
      </c>
      <c r="B95" s="88"/>
      <c r="C95" s="92" t="s">
        <v>17</v>
      </c>
      <c r="D95" s="4">
        <v>4067.3</v>
      </c>
      <c r="E95" s="4">
        <v>3022.4</v>
      </c>
      <c r="F95" s="4">
        <f t="shared" si="10"/>
        <v>-1044.9000000000001</v>
      </c>
      <c r="G95" s="5">
        <f t="shared" si="11"/>
        <v>74.309738647259849</v>
      </c>
      <c r="H95" s="8">
        <f>D23+D32+D42+D47</f>
        <v>4067.2999999999988</v>
      </c>
      <c r="I95" s="8">
        <f>E23+E32+E42+E47</f>
        <v>3022.3999999999992</v>
      </c>
      <c r="J95" s="99">
        <f t="shared" si="12"/>
        <v>0</v>
      </c>
      <c r="K95" s="99">
        <f t="shared" si="12"/>
        <v>0</v>
      </c>
      <c r="L95" s="3"/>
    </row>
    <row r="96" spans="1:12" ht="18.75">
      <c r="A96" s="58" t="s">
        <v>136</v>
      </c>
      <c r="B96" s="88"/>
      <c r="C96" s="92" t="s">
        <v>19</v>
      </c>
      <c r="D96" s="4">
        <f>D89+D92+D93+D94+D95</f>
        <v>46006.200000000012</v>
      </c>
      <c r="E96" s="4">
        <f>E89+E92+E93+E94+E95</f>
        <v>38237.399999999994</v>
      </c>
      <c r="F96" s="4">
        <f t="shared" si="10"/>
        <v>-7768.8000000000175</v>
      </c>
      <c r="G96" s="5">
        <f t="shared" si="11"/>
        <v>83.113580343518876</v>
      </c>
      <c r="H96" s="8">
        <f>SUM(H89:H95)</f>
        <v>46006.200000000004</v>
      </c>
      <c r="I96" s="8">
        <f>SUM(I89:I95)</f>
        <v>38237.399999999994</v>
      </c>
      <c r="J96" s="99">
        <f t="shared" si="12"/>
        <v>0</v>
      </c>
      <c r="K96" s="99">
        <f t="shared" si="12"/>
        <v>0</v>
      </c>
      <c r="L96" s="3"/>
    </row>
    <row r="97" spans="1:12" ht="17.25" customHeight="1">
      <c r="A97" s="115" t="s">
        <v>137</v>
      </c>
      <c r="B97" s="115"/>
      <c r="C97" s="115"/>
      <c r="D97" s="115"/>
      <c r="E97" s="115"/>
      <c r="F97" s="115"/>
      <c r="G97" s="115"/>
      <c r="K97" s="9"/>
    </row>
    <row r="98" spans="1:12" ht="25.5">
      <c r="A98" s="103"/>
      <c r="B98" s="103"/>
      <c r="C98" s="22" t="s">
        <v>2</v>
      </c>
      <c r="D98" s="23" t="s">
        <v>3</v>
      </c>
      <c r="E98" s="23" t="s">
        <v>4</v>
      </c>
      <c r="F98" s="57" t="s">
        <v>153</v>
      </c>
      <c r="G98" s="25" t="s">
        <v>6</v>
      </c>
      <c r="K98" s="9"/>
    </row>
    <row r="99" spans="1:12" ht="31.5">
      <c r="A99" s="52" t="s">
        <v>138</v>
      </c>
      <c r="B99" s="88"/>
      <c r="C99" s="92" t="s">
        <v>9</v>
      </c>
      <c r="D99" s="4">
        <f>D100+D101+D102+D103+D104+D105</f>
        <v>16983.8</v>
      </c>
      <c r="E99" s="4">
        <f>E100+E101+E102+E103+E104+E105</f>
        <v>16983.8</v>
      </c>
      <c r="F99" s="4">
        <f t="shared" ref="F99:F105" si="13">E99-D99</f>
        <v>0</v>
      </c>
      <c r="G99" s="5">
        <f t="shared" ref="G99:G101" si="14">E99/D99*100</f>
        <v>100</v>
      </c>
      <c r="K99" s="9"/>
      <c r="L99" s="3"/>
    </row>
    <row r="100" spans="1:12" ht="15.75">
      <c r="A100" s="45" t="s">
        <v>139</v>
      </c>
      <c r="B100" s="88"/>
      <c r="C100" s="92" t="s">
        <v>132</v>
      </c>
      <c r="D100" s="14"/>
      <c r="E100" s="95">
        <v>0</v>
      </c>
      <c r="F100" s="14">
        <f t="shared" si="13"/>
        <v>0</v>
      </c>
      <c r="G100" s="59">
        <v>0</v>
      </c>
      <c r="K100" s="9"/>
    </row>
    <row r="101" spans="1:12" ht="31.5">
      <c r="A101" s="45" t="s">
        <v>140</v>
      </c>
      <c r="B101" s="88"/>
      <c r="C101" s="92" t="s">
        <v>134</v>
      </c>
      <c r="D101" s="4">
        <v>16673.3</v>
      </c>
      <c r="E101" s="4">
        <v>16673.3</v>
      </c>
      <c r="F101" s="14">
        <f t="shared" si="13"/>
        <v>0</v>
      </c>
      <c r="G101" s="5">
        <f t="shared" si="14"/>
        <v>100</v>
      </c>
      <c r="K101" s="9"/>
    </row>
    <row r="102" spans="1:12" ht="31.5">
      <c r="A102" s="45" t="s">
        <v>141</v>
      </c>
      <c r="B102" s="88"/>
      <c r="C102" s="92" t="s">
        <v>142</v>
      </c>
      <c r="D102" s="95">
        <v>310.5</v>
      </c>
      <c r="E102" s="95">
        <v>310.5</v>
      </c>
      <c r="F102" s="14">
        <f t="shared" si="13"/>
        <v>0</v>
      </c>
      <c r="G102" s="59">
        <v>0</v>
      </c>
      <c r="K102" s="9"/>
    </row>
    <row r="103" spans="1:12" ht="31.5">
      <c r="A103" s="45" t="s">
        <v>143</v>
      </c>
      <c r="B103" s="88"/>
      <c r="C103" s="92" t="s">
        <v>144</v>
      </c>
      <c r="D103" s="95">
        <v>0</v>
      </c>
      <c r="E103" s="95">
        <v>0</v>
      </c>
      <c r="F103" s="4">
        <f t="shared" si="13"/>
        <v>0</v>
      </c>
      <c r="G103" s="59">
        <v>0</v>
      </c>
      <c r="K103" s="9"/>
    </row>
    <row r="104" spans="1:12" ht="47.25">
      <c r="A104" s="45" t="s">
        <v>145</v>
      </c>
      <c r="B104" s="88"/>
      <c r="C104" s="92" t="s">
        <v>146</v>
      </c>
      <c r="D104" s="95">
        <v>0</v>
      </c>
      <c r="E104" s="95">
        <v>0</v>
      </c>
      <c r="F104" s="14">
        <f t="shared" si="13"/>
        <v>0</v>
      </c>
      <c r="G104" s="59">
        <v>0</v>
      </c>
      <c r="K104" s="9"/>
    </row>
    <row r="105" spans="1:12" ht="15.75">
      <c r="A105" s="45" t="s">
        <v>147</v>
      </c>
      <c r="B105" s="88"/>
      <c r="C105" s="92" t="s">
        <v>148</v>
      </c>
      <c r="D105" s="95">
        <v>0</v>
      </c>
      <c r="E105" s="95">
        <v>0</v>
      </c>
      <c r="F105" s="14">
        <f t="shared" si="13"/>
        <v>0</v>
      </c>
      <c r="G105" s="59">
        <v>0</v>
      </c>
      <c r="K105" s="9"/>
    </row>
    <row r="106" spans="1:12" ht="15.75">
      <c r="A106" s="60"/>
      <c r="B106" s="86"/>
      <c r="C106" s="61"/>
      <c r="D106" s="33"/>
      <c r="E106" s="33"/>
      <c r="F106" s="33"/>
      <c r="G106" s="62"/>
    </row>
    <row r="107" spans="1:12" ht="15.75">
      <c r="A107" s="60"/>
      <c r="B107" s="86"/>
      <c r="C107" s="63"/>
      <c r="D107" s="33"/>
      <c r="E107" s="33"/>
      <c r="F107" s="33"/>
      <c r="G107" s="62"/>
    </row>
    <row r="108" spans="1:12" ht="25.5" customHeight="1">
      <c r="A108" s="64" t="s">
        <v>152</v>
      </c>
      <c r="B108" s="90"/>
      <c r="C108" s="66"/>
      <c r="D108" s="65"/>
      <c r="E108" s="67" t="s">
        <v>149</v>
      </c>
    </row>
    <row r="109" spans="1:12">
      <c r="A109" s="69" t="s">
        <v>150</v>
      </c>
      <c r="B109" s="91"/>
      <c r="C109" s="75" t="s">
        <v>151</v>
      </c>
      <c r="D109" s="70"/>
    </row>
  </sheetData>
  <mergeCells count="20">
    <mergeCell ref="A51:B51"/>
    <mergeCell ref="A1:G1"/>
    <mergeCell ref="K1:L1"/>
    <mergeCell ref="A3:G3"/>
    <mergeCell ref="A4:B4"/>
    <mergeCell ref="A5:G5"/>
    <mergeCell ref="A16:B16"/>
    <mergeCell ref="A17:G17"/>
    <mergeCell ref="C18:C23"/>
    <mergeCell ref="C30:C35"/>
    <mergeCell ref="C37:C42"/>
    <mergeCell ref="C45:C48"/>
    <mergeCell ref="A97:G97"/>
    <mergeCell ref="A98:B98"/>
    <mergeCell ref="A52:G52"/>
    <mergeCell ref="A59:G59"/>
    <mergeCell ref="A68:G68"/>
    <mergeCell ref="C73:C75"/>
    <mergeCell ref="A87:G87"/>
    <mergeCell ref="A88:B88"/>
  </mergeCells>
  <pageMargins left="0.55118110236220474" right="0.51181102362204722" top="0.94488188976377963" bottom="0.82677165354330717" header="0.78740157480314965" footer="0.78740157480314965"/>
  <pageSetup paperSize="9" scale="94" fitToHeight="5" orientation="portrait" useFirstPageNumber="1" r:id="rId1"/>
  <headerFooter alignWithMargins="0"/>
  <rowBreaks count="2" manualBreakCount="2">
    <brk id="67" max="6" man="1"/>
    <brk id="9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рік</vt:lpstr>
      <vt:lpstr>рік!Область_печати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4</cp:revision>
  <cp:lastPrinted>2021-03-24T11:51:21Z</cp:lastPrinted>
  <dcterms:created xsi:type="dcterms:W3CDTF">2017-10-20T23:41:04Z</dcterms:created>
  <dcterms:modified xsi:type="dcterms:W3CDTF">2021-04-05T08:15:30Z</dcterms:modified>
</cp:coreProperties>
</file>